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wa.DESKTOP-9C90UM8\Desktop\"/>
    </mc:Choice>
  </mc:AlternateContent>
  <xr:revisionPtr revIDLastSave="0" documentId="13_ncr:1_{E106CF3E-72A2-46CC-BF60-409C40A3E462}" xr6:coauthVersionLast="45" xr6:coauthVersionMax="45" xr10:uidLastSave="{00000000-0000-0000-0000-000000000000}"/>
  <bookViews>
    <workbookView showSheetTabs="0" xWindow="-120" yWindow="-120" windowWidth="20730" windowHeight="11160" firstSheet="3" xr2:uid="{00000000-000D-0000-FFFF-FFFF00000000}"/>
  </bookViews>
  <sheets>
    <sheet name="Menu" sheetId="1" r:id="rId1"/>
    <sheet name="DKN" sheetId="2" r:id="rId2"/>
    <sheet name="Format Rapor" sheetId="3" r:id="rId3"/>
    <sheet name="SISWA" sheetId="4" r:id="rId4"/>
    <sheet name="olah data" sheetId="5" state="hidden" r:id="rId5"/>
  </sheets>
  <externalReferences>
    <externalReference r:id="rId6"/>
  </externalReferences>
  <definedNames>
    <definedName name="DATA">#REF!</definedName>
    <definedName name="KEYS">#REF!</definedName>
    <definedName name="_xlnm.Print_Area" localSheetId="2">'Format Rapor'!$B$2:$M$47</definedName>
    <definedName name="SISWA">#REF!</definedName>
    <definedName name="UAS">DKN!$1:$1048576</definedName>
    <definedName name="UserRegister">OFFSET(Menu!$A$54,1,0,COUNTA(Menu!$A:$A)-1,2)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7" i="3" l="1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T25" i="2"/>
  <c r="BT26" i="2"/>
  <c r="BT27" i="2"/>
  <c r="BT28" i="2"/>
  <c r="BT29" i="2"/>
  <c r="BT30" i="2"/>
  <c r="BT31" i="2"/>
  <c r="BT32" i="2"/>
  <c r="BT33" i="2"/>
  <c r="BT34" i="2"/>
  <c r="BT35" i="2"/>
  <c r="BT36" i="2"/>
  <c r="BT37" i="2"/>
  <c r="BT38" i="2"/>
  <c r="BT39" i="2"/>
  <c r="BT40" i="2"/>
  <c r="BT41" i="2"/>
  <c r="BT42" i="2"/>
  <c r="BT43" i="2"/>
  <c r="BT44" i="2"/>
  <c r="BT45" i="2"/>
  <c r="BT46" i="2"/>
  <c r="AI47" i="5" l="1"/>
  <c r="AH47" i="5"/>
  <c r="AG47" i="5"/>
  <c r="AF47" i="5"/>
  <c r="AE47" i="5"/>
  <c r="AD47" i="5"/>
  <c r="AC47" i="5"/>
  <c r="AB47" i="5"/>
  <c r="AA47" i="5"/>
  <c r="Z47" i="5"/>
  <c r="W47" i="5"/>
  <c r="V47" i="5"/>
  <c r="U47" i="5"/>
  <c r="T47" i="5"/>
  <c r="S47" i="5"/>
  <c r="R47" i="5"/>
  <c r="Q47" i="5"/>
  <c r="P47" i="5"/>
  <c r="O47" i="5"/>
  <c r="N47" i="5"/>
  <c r="AI46" i="5"/>
  <c r="AH46" i="5"/>
  <c r="AG46" i="5"/>
  <c r="AF46" i="5"/>
  <c r="AE46" i="5"/>
  <c r="AD46" i="5"/>
  <c r="AC46" i="5"/>
  <c r="AB46" i="5"/>
  <c r="AA46" i="5"/>
  <c r="Z46" i="5"/>
  <c r="W46" i="5"/>
  <c r="V46" i="5"/>
  <c r="U46" i="5"/>
  <c r="T46" i="5"/>
  <c r="S46" i="5"/>
  <c r="R46" i="5"/>
  <c r="Q46" i="5"/>
  <c r="P46" i="5"/>
  <c r="O46" i="5"/>
  <c r="N46" i="5"/>
  <c r="AI45" i="5"/>
  <c r="AH45" i="5"/>
  <c r="AG45" i="5"/>
  <c r="AF45" i="5"/>
  <c r="AE45" i="5"/>
  <c r="AD45" i="5"/>
  <c r="AC45" i="5"/>
  <c r="AB45" i="5"/>
  <c r="AA45" i="5"/>
  <c r="Z45" i="5"/>
  <c r="W45" i="5"/>
  <c r="V45" i="5"/>
  <c r="U45" i="5"/>
  <c r="T45" i="5"/>
  <c r="S45" i="5"/>
  <c r="R45" i="5"/>
  <c r="Q45" i="5"/>
  <c r="P45" i="5"/>
  <c r="O45" i="5"/>
  <c r="N45" i="5"/>
  <c r="AI44" i="5"/>
  <c r="AH44" i="5"/>
  <c r="AG44" i="5"/>
  <c r="AF44" i="5"/>
  <c r="AE44" i="5"/>
  <c r="AD44" i="5"/>
  <c r="AC44" i="5"/>
  <c r="AB44" i="5"/>
  <c r="AA44" i="5"/>
  <c r="Z44" i="5"/>
  <c r="W44" i="5"/>
  <c r="V44" i="5"/>
  <c r="U44" i="5"/>
  <c r="T44" i="5"/>
  <c r="S44" i="5"/>
  <c r="R44" i="5"/>
  <c r="Q44" i="5"/>
  <c r="P44" i="5"/>
  <c r="O44" i="5"/>
  <c r="N44" i="5"/>
  <c r="AI43" i="5"/>
  <c r="AH43" i="5"/>
  <c r="AG43" i="5"/>
  <c r="AF43" i="5"/>
  <c r="AE43" i="5"/>
  <c r="AD43" i="5"/>
  <c r="AC43" i="5"/>
  <c r="AB43" i="5"/>
  <c r="AA43" i="5"/>
  <c r="Z43" i="5"/>
  <c r="W43" i="5"/>
  <c r="V43" i="5"/>
  <c r="U43" i="5"/>
  <c r="T43" i="5"/>
  <c r="S43" i="5"/>
  <c r="R43" i="5"/>
  <c r="Q43" i="5"/>
  <c r="P43" i="5"/>
  <c r="O43" i="5"/>
  <c r="N43" i="5"/>
  <c r="AI42" i="5"/>
  <c r="AH42" i="5"/>
  <c r="AG42" i="5"/>
  <c r="AF42" i="5"/>
  <c r="AE42" i="5"/>
  <c r="AD42" i="5"/>
  <c r="AC42" i="5"/>
  <c r="AB42" i="5"/>
  <c r="AA42" i="5"/>
  <c r="Z42" i="5"/>
  <c r="W42" i="5"/>
  <c r="V42" i="5"/>
  <c r="U42" i="5"/>
  <c r="T42" i="5"/>
  <c r="S42" i="5"/>
  <c r="R42" i="5"/>
  <c r="Q42" i="5"/>
  <c r="P42" i="5"/>
  <c r="O42" i="5"/>
  <c r="N42" i="5"/>
  <c r="K42" i="5"/>
  <c r="J42" i="5"/>
  <c r="I42" i="5"/>
  <c r="H42" i="5"/>
  <c r="G42" i="5"/>
  <c r="F42" i="5"/>
  <c r="E42" i="5"/>
  <c r="D42" i="5"/>
  <c r="C42" i="5"/>
  <c r="B42" i="5"/>
  <c r="AI41" i="5"/>
  <c r="AH41" i="5"/>
  <c r="AG41" i="5"/>
  <c r="AF41" i="5"/>
  <c r="AE41" i="5"/>
  <c r="AD41" i="5"/>
  <c r="AC41" i="5"/>
  <c r="AB41" i="5"/>
  <c r="AA41" i="5"/>
  <c r="Z41" i="5"/>
  <c r="W41" i="5"/>
  <c r="V41" i="5"/>
  <c r="U41" i="5"/>
  <c r="T41" i="5"/>
  <c r="S41" i="5"/>
  <c r="R41" i="5"/>
  <c r="Q41" i="5"/>
  <c r="P41" i="5"/>
  <c r="O41" i="5"/>
  <c r="N41" i="5"/>
  <c r="K41" i="5"/>
  <c r="J41" i="5"/>
  <c r="I41" i="5"/>
  <c r="H41" i="5"/>
  <c r="G41" i="5"/>
  <c r="F41" i="5"/>
  <c r="E41" i="5"/>
  <c r="D41" i="5"/>
  <c r="C41" i="5"/>
  <c r="B41" i="5"/>
  <c r="AI40" i="5"/>
  <c r="AH40" i="5"/>
  <c r="AG40" i="5"/>
  <c r="AF40" i="5"/>
  <c r="AE40" i="5"/>
  <c r="AD40" i="5"/>
  <c r="AC40" i="5"/>
  <c r="AB40" i="5"/>
  <c r="AA40" i="5"/>
  <c r="Z40" i="5"/>
  <c r="W40" i="5"/>
  <c r="V40" i="5"/>
  <c r="U40" i="5"/>
  <c r="T40" i="5"/>
  <c r="S40" i="5"/>
  <c r="R40" i="5"/>
  <c r="Q40" i="5"/>
  <c r="P40" i="5"/>
  <c r="O40" i="5"/>
  <c r="N40" i="5"/>
  <c r="K40" i="5"/>
  <c r="J40" i="5"/>
  <c r="I40" i="5"/>
  <c r="H40" i="5"/>
  <c r="G40" i="5"/>
  <c r="F40" i="5"/>
  <c r="E40" i="5"/>
  <c r="D40" i="5"/>
  <c r="C40" i="5"/>
  <c r="B40" i="5"/>
  <c r="AI39" i="5"/>
  <c r="AH39" i="5"/>
  <c r="AG39" i="5"/>
  <c r="AF39" i="5"/>
  <c r="AE39" i="5"/>
  <c r="AD39" i="5"/>
  <c r="AC39" i="5"/>
  <c r="AB39" i="5"/>
  <c r="AA39" i="5"/>
  <c r="Z39" i="5"/>
  <c r="W39" i="5"/>
  <c r="V39" i="5"/>
  <c r="U39" i="5"/>
  <c r="T39" i="5"/>
  <c r="S39" i="5"/>
  <c r="R39" i="5"/>
  <c r="Q39" i="5"/>
  <c r="P39" i="5"/>
  <c r="O39" i="5"/>
  <c r="N39" i="5"/>
  <c r="K39" i="5"/>
  <c r="J39" i="5"/>
  <c r="I39" i="5"/>
  <c r="H39" i="5"/>
  <c r="G39" i="5"/>
  <c r="F39" i="5"/>
  <c r="E39" i="5"/>
  <c r="D39" i="5"/>
  <c r="C39" i="5"/>
  <c r="B39" i="5"/>
  <c r="AI38" i="5"/>
  <c r="AH38" i="5"/>
  <c r="AG38" i="5"/>
  <c r="AF38" i="5"/>
  <c r="AE38" i="5"/>
  <c r="AD38" i="5"/>
  <c r="AC38" i="5"/>
  <c r="AB38" i="5"/>
  <c r="AA38" i="5"/>
  <c r="Z38" i="5"/>
  <c r="W38" i="5"/>
  <c r="V38" i="5"/>
  <c r="U38" i="5"/>
  <c r="T38" i="5"/>
  <c r="S38" i="5"/>
  <c r="R38" i="5"/>
  <c r="Q38" i="5"/>
  <c r="P38" i="5"/>
  <c r="O38" i="5"/>
  <c r="N38" i="5"/>
  <c r="K38" i="5"/>
  <c r="J38" i="5"/>
  <c r="I38" i="5"/>
  <c r="H38" i="5"/>
  <c r="G38" i="5"/>
  <c r="F38" i="5"/>
  <c r="E38" i="5"/>
  <c r="D38" i="5"/>
  <c r="C38" i="5"/>
  <c r="B38" i="5"/>
  <c r="AI37" i="5"/>
  <c r="AH37" i="5"/>
  <c r="AG37" i="5"/>
  <c r="AF37" i="5"/>
  <c r="AE37" i="5"/>
  <c r="AD37" i="5"/>
  <c r="AC37" i="5"/>
  <c r="AB37" i="5"/>
  <c r="AA37" i="5"/>
  <c r="Z37" i="5"/>
  <c r="W37" i="5"/>
  <c r="V37" i="5"/>
  <c r="U37" i="5"/>
  <c r="T37" i="5"/>
  <c r="S37" i="5"/>
  <c r="R37" i="5"/>
  <c r="Q37" i="5"/>
  <c r="P37" i="5"/>
  <c r="O37" i="5"/>
  <c r="N37" i="5"/>
  <c r="K37" i="5"/>
  <c r="J37" i="5"/>
  <c r="I37" i="5"/>
  <c r="H37" i="5"/>
  <c r="G37" i="5"/>
  <c r="F37" i="5"/>
  <c r="E37" i="5"/>
  <c r="D37" i="5"/>
  <c r="C37" i="5"/>
  <c r="B37" i="5"/>
  <c r="AI36" i="5"/>
  <c r="AH36" i="5"/>
  <c r="AG36" i="5"/>
  <c r="AF36" i="5"/>
  <c r="AE36" i="5"/>
  <c r="AD36" i="5"/>
  <c r="AC36" i="5"/>
  <c r="AB36" i="5"/>
  <c r="AA36" i="5"/>
  <c r="Z36" i="5"/>
  <c r="W36" i="5"/>
  <c r="V36" i="5"/>
  <c r="U36" i="5"/>
  <c r="T36" i="5"/>
  <c r="S36" i="5"/>
  <c r="R36" i="5"/>
  <c r="Q36" i="5"/>
  <c r="P36" i="5"/>
  <c r="O36" i="5"/>
  <c r="N36" i="5"/>
  <c r="K36" i="5"/>
  <c r="J36" i="5"/>
  <c r="I36" i="5"/>
  <c r="H36" i="5"/>
  <c r="G36" i="5"/>
  <c r="F36" i="5"/>
  <c r="E36" i="5"/>
  <c r="D36" i="5"/>
  <c r="C36" i="5"/>
  <c r="B36" i="5"/>
  <c r="AI35" i="5"/>
  <c r="AH35" i="5"/>
  <c r="AG35" i="5"/>
  <c r="AF35" i="5"/>
  <c r="AE35" i="5"/>
  <c r="AD35" i="5"/>
  <c r="AC35" i="5"/>
  <c r="AB35" i="5"/>
  <c r="AA35" i="5"/>
  <c r="Z35" i="5"/>
  <c r="W35" i="5"/>
  <c r="V35" i="5"/>
  <c r="U35" i="5"/>
  <c r="T35" i="5"/>
  <c r="S35" i="5"/>
  <c r="R35" i="5"/>
  <c r="Q35" i="5"/>
  <c r="P35" i="5"/>
  <c r="O35" i="5"/>
  <c r="N35" i="5"/>
  <c r="K35" i="5"/>
  <c r="J35" i="5"/>
  <c r="I35" i="5"/>
  <c r="H35" i="5"/>
  <c r="G35" i="5"/>
  <c r="F35" i="5"/>
  <c r="E35" i="5"/>
  <c r="D35" i="5"/>
  <c r="C35" i="5"/>
  <c r="B35" i="5"/>
  <c r="AI34" i="5"/>
  <c r="AH34" i="5"/>
  <c r="AG34" i="5"/>
  <c r="AF34" i="5"/>
  <c r="AE34" i="5"/>
  <c r="AD34" i="5"/>
  <c r="AC34" i="5"/>
  <c r="AB34" i="5"/>
  <c r="AA34" i="5"/>
  <c r="Z34" i="5"/>
  <c r="W34" i="5"/>
  <c r="V34" i="5"/>
  <c r="U34" i="5"/>
  <c r="T34" i="5"/>
  <c r="S34" i="5"/>
  <c r="R34" i="5"/>
  <c r="Q34" i="5"/>
  <c r="P34" i="5"/>
  <c r="O34" i="5"/>
  <c r="N34" i="5"/>
  <c r="K34" i="5"/>
  <c r="J34" i="5"/>
  <c r="I34" i="5"/>
  <c r="H34" i="5"/>
  <c r="G34" i="5"/>
  <c r="F34" i="5"/>
  <c r="E34" i="5"/>
  <c r="D34" i="5"/>
  <c r="C34" i="5"/>
  <c r="B34" i="5"/>
  <c r="AI33" i="5"/>
  <c r="AH33" i="5"/>
  <c r="AG33" i="5"/>
  <c r="AF33" i="5"/>
  <c r="AE33" i="5"/>
  <c r="AD33" i="5"/>
  <c r="AC33" i="5"/>
  <c r="AB33" i="5"/>
  <c r="AA33" i="5"/>
  <c r="Z33" i="5"/>
  <c r="W33" i="5"/>
  <c r="V33" i="5"/>
  <c r="U33" i="5"/>
  <c r="T33" i="5"/>
  <c r="S33" i="5"/>
  <c r="R33" i="5"/>
  <c r="Q33" i="5"/>
  <c r="P33" i="5"/>
  <c r="O33" i="5"/>
  <c r="N33" i="5"/>
  <c r="K33" i="5"/>
  <c r="J33" i="5"/>
  <c r="I33" i="5"/>
  <c r="H33" i="5"/>
  <c r="G33" i="5"/>
  <c r="F33" i="5"/>
  <c r="E33" i="5"/>
  <c r="D33" i="5"/>
  <c r="C33" i="5"/>
  <c r="B33" i="5"/>
  <c r="AI32" i="5"/>
  <c r="AH32" i="5"/>
  <c r="AG32" i="5"/>
  <c r="AF32" i="5"/>
  <c r="AE32" i="5"/>
  <c r="AD32" i="5"/>
  <c r="AC32" i="5"/>
  <c r="AB32" i="5"/>
  <c r="AA32" i="5"/>
  <c r="Z32" i="5"/>
  <c r="W32" i="5"/>
  <c r="V32" i="5"/>
  <c r="U32" i="5"/>
  <c r="T32" i="5"/>
  <c r="S32" i="5"/>
  <c r="R32" i="5"/>
  <c r="Q32" i="5"/>
  <c r="P32" i="5"/>
  <c r="O32" i="5"/>
  <c r="N32" i="5"/>
  <c r="K32" i="5"/>
  <c r="J32" i="5"/>
  <c r="I32" i="5"/>
  <c r="H32" i="5"/>
  <c r="G32" i="5"/>
  <c r="F32" i="5"/>
  <c r="E32" i="5"/>
  <c r="D32" i="5"/>
  <c r="C32" i="5"/>
  <c r="B32" i="5"/>
  <c r="AI31" i="5"/>
  <c r="AH31" i="5"/>
  <c r="AG31" i="5"/>
  <c r="AF31" i="5"/>
  <c r="AE31" i="5"/>
  <c r="AD31" i="5"/>
  <c r="AC31" i="5"/>
  <c r="AB31" i="5"/>
  <c r="AA31" i="5"/>
  <c r="Z31" i="5"/>
  <c r="W31" i="5"/>
  <c r="V31" i="5"/>
  <c r="U31" i="5"/>
  <c r="T31" i="5"/>
  <c r="S31" i="5"/>
  <c r="R31" i="5"/>
  <c r="Q31" i="5"/>
  <c r="P31" i="5"/>
  <c r="O31" i="5"/>
  <c r="N31" i="5"/>
  <c r="K31" i="5"/>
  <c r="J31" i="5"/>
  <c r="I31" i="5"/>
  <c r="H31" i="5"/>
  <c r="G31" i="5"/>
  <c r="F31" i="5"/>
  <c r="E31" i="5"/>
  <c r="D31" i="5"/>
  <c r="C31" i="5"/>
  <c r="B31" i="5"/>
  <c r="AI30" i="5"/>
  <c r="AH30" i="5"/>
  <c r="AG30" i="5"/>
  <c r="AF30" i="5"/>
  <c r="AE30" i="5"/>
  <c r="AD30" i="5"/>
  <c r="AC30" i="5"/>
  <c r="AB30" i="5"/>
  <c r="AA30" i="5"/>
  <c r="Z30" i="5"/>
  <c r="W30" i="5"/>
  <c r="V30" i="5"/>
  <c r="U30" i="5"/>
  <c r="T30" i="5"/>
  <c r="S30" i="5"/>
  <c r="R30" i="5"/>
  <c r="Q30" i="5"/>
  <c r="P30" i="5"/>
  <c r="O30" i="5"/>
  <c r="N30" i="5"/>
  <c r="K30" i="5"/>
  <c r="J30" i="5"/>
  <c r="I30" i="5"/>
  <c r="H30" i="5"/>
  <c r="G30" i="5"/>
  <c r="F30" i="5"/>
  <c r="E30" i="5"/>
  <c r="D30" i="5"/>
  <c r="C30" i="5"/>
  <c r="B30" i="5"/>
  <c r="AI29" i="5"/>
  <c r="AH29" i="5"/>
  <c r="AG29" i="5"/>
  <c r="AF29" i="5"/>
  <c r="AE29" i="5"/>
  <c r="AD29" i="5"/>
  <c r="AC29" i="5"/>
  <c r="AB29" i="5"/>
  <c r="AA29" i="5"/>
  <c r="Z29" i="5"/>
  <c r="W29" i="5"/>
  <c r="V29" i="5"/>
  <c r="U29" i="5"/>
  <c r="T29" i="5"/>
  <c r="S29" i="5"/>
  <c r="R29" i="5"/>
  <c r="Q29" i="5"/>
  <c r="P29" i="5"/>
  <c r="O29" i="5"/>
  <c r="N29" i="5"/>
  <c r="K29" i="5"/>
  <c r="J29" i="5"/>
  <c r="I29" i="5"/>
  <c r="H29" i="5"/>
  <c r="G29" i="5"/>
  <c r="F29" i="5"/>
  <c r="E29" i="5"/>
  <c r="D29" i="5"/>
  <c r="C29" i="5"/>
  <c r="B29" i="5"/>
  <c r="BZ28" i="5"/>
  <c r="CE28" i="5" s="1"/>
  <c r="AI28" i="5"/>
  <c r="AH28" i="5"/>
  <c r="AG28" i="5"/>
  <c r="AF28" i="5"/>
  <c r="AE28" i="5"/>
  <c r="AD28" i="5"/>
  <c r="AC28" i="5"/>
  <c r="AB28" i="5"/>
  <c r="AA28" i="5"/>
  <c r="Z28" i="5"/>
  <c r="W28" i="5"/>
  <c r="V28" i="5"/>
  <c r="U28" i="5"/>
  <c r="T28" i="5"/>
  <c r="S28" i="5"/>
  <c r="R28" i="5"/>
  <c r="Q28" i="5"/>
  <c r="P28" i="5"/>
  <c r="O28" i="5"/>
  <c r="N28" i="5"/>
  <c r="K28" i="5"/>
  <c r="J28" i="5"/>
  <c r="I28" i="5"/>
  <c r="H28" i="5"/>
  <c r="G28" i="5"/>
  <c r="F28" i="5"/>
  <c r="E28" i="5"/>
  <c r="D28" i="5"/>
  <c r="C28" i="5"/>
  <c r="B28" i="5"/>
  <c r="CD27" i="5"/>
  <c r="CB35" i="5" s="1"/>
  <c r="CB27" i="5"/>
  <c r="CB31" i="5" s="1"/>
  <c r="BZ27" i="5"/>
  <c r="CC27" i="5" s="1"/>
  <c r="AI27" i="5"/>
  <c r="AH27" i="5"/>
  <c r="AG27" i="5"/>
  <c r="AF27" i="5"/>
  <c r="AE27" i="5"/>
  <c r="AD27" i="5"/>
  <c r="AC27" i="5"/>
  <c r="AB27" i="5"/>
  <c r="AA27" i="5"/>
  <c r="Z27" i="5"/>
  <c r="W27" i="5"/>
  <c r="V27" i="5"/>
  <c r="U27" i="5"/>
  <c r="T27" i="5"/>
  <c r="S27" i="5"/>
  <c r="R27" i="5"/>
  <c r="Q27" i="5"/>
  <c r="P27" i="5"/>
  <c r="O27" i="5"/>
  <c r="N27" i="5"/>
  <c r="K27" i="5"/>
  <c r="J27" i="5"/>
  <c r="I27" i="5"/>
  <c r="H27" i="5"/>
  <c r="G27" i="5"/>
  <c r="F27" i="5"/>
  <c r="E27" i="5"/>
  <c r="D27" i="5"/>
  <c r="C27" i="5"/>
  <c r="B27" i="5"/>
  <c r="AI26" i="5"/>
  <c r="AH26" i="5"/>
  <c r="AG26" i="5"/>
  <c r="AF26" i="5"/>
  <c r="AE26" i="5"/>
  <c r="AD26" i="5"/>
  <c r="AC26" i="5"/>
  <c r="AB26" i="5"/>
  <c r="AA26" i="5"/>
  <c r="Z26" i="5"/>
  <c r="W26" i="5"/>
  <c r="V26" i="5"/>
  <c r="U26" i="5"/>
  <c r="T26" i="5"/>
  <c r="S26" i="5"/>
  <c r="R26" i="5"/>
  <c r="Q26" i="5"/>
  <c r="P26" i="5"/>
  <c r="O26" i="5"/>
  <c r="N26" i="5"/>
  <c r="K26" i="5"/>
  <c r="J26" i="5"/>
  <c r="I26" i="5"/>
  <c r="H26" i="5"/>
  <c r="G26" i="5"/>
  <c r="F26" i="5"/>
  <c r="E26" i="5"/>
  <c r="D26" i="5"/>
  <c r="C26" i="5"/>
  <c r="B26" i="5"/>
  <c r="AI25" i="5"/>
  <c r="AH25" i="5"/>
  <c r="AG25" i="5"/>
  <c r="AF25" i="5"/>
  <c r="AE25" i="5"/>
  <c r="AD25" i="5"/>
  <c r="AC25" i="5"/>
  <c r="AB25" i="5"/>
  <c r="AA25" i="5"/>
  <c r="Z25" i="5"/>
  <c r="W25" i="5"/>
  <c r="V25" i="5"/>
  <c r="U25" i="5"/>
  <c r="T25" i="5"/>
  <c r="S25" i="5"/>
  <c r="R25" i="5"/>
  <c r="Q25" i="5"/>
  <c r="P25" i="5"/>
  <c r="O25" i="5"/>
  <c r="N25" i="5"/>
  <c r="K25" i="5"/>
  <c r="J25" i="5"/>
  <c r="I25" i="5"/>
  <c r="H25" i="5"/>
  <c r="G25" i="5"/>
  <c r="F25" i="5"/>
  <c r="E25" i="5"/>
  <c r="D25" i="5"/>
  <c r="C25" i="5"/>
  <c r="B25" i="5"/>
  <c r="AI24" i="5"/>
  <c r="AH24" i="5"/>
  <c r="AG24" i="5"/>
  <c r="AF24" i="5"/>
  <c r="AE24" i="5"/>
  <c r="AD24" i="5"/>
  <c r="AC24" i="5"/>
  <c r="AB24" i="5"/>
  <c r="AA24" i="5"/>
  <c r="Z24" i="5"/>
  <c r="W24" i="5"/>
  <c r="V24" i="5"/>
  <c r="U24" i="5"/>
  <c r="T24" i="5"/>
  <c r="S24" i="5"/>
  <c r="R24" i="5"/>
  <c r="Q24" i="5"/>
  <c r="P24" i="5"/>
  <c r="O24" i="5"/>
  <c r="N24" i="5"/>
  <c r="K24" i="5"/>
  <c r="J24" i="5"/>
  <c r="I24" i="5"/>
  <c r="H24" i="5"/>
  <c r="G24" i="5"/>
  <c r="F24" i="5"/>
  <c r="E24" i="5"/>
  <c r="D24" i="5"/>
  <c r="C24" i="5"/>
  <c r="B24" i="5"/>
  <c r="AI23" i="5"/>
  <c r="AH23" i="5"/>
  <c r="AG23" i="5"/>
  <c r="AF23" i="5"/>
  <c r="AE23" i="5"/>
  <c r="AD23" i="5"/>
  <c r="AC23" i="5"/>
  <c r="AB23" i="5"/>
  <c r="AA23" i="5"/>
  <c r="Z23" i="5"/>
  <c r="W23" i="5"/>
  <c r="V23" i="5"/>
  <c r="U23" i="5"/>
  <c r="T23" i="5"/>
  <c r="S23" i="5"/>
  <c r="R23" i="5"/>
  <c r="Q23" i="5"/>
  <c r="P23" i="5"/>
  <c r="O23" i="5"/>
  <c r="N23" i="5"/>
  <c r="K23" i="5"/>
  <c r="J23" i="5"/>
  <c r="I23" i="5"/>
  <c r="H23" i="5"/>
  <c r="G23" i="5"/>
  <c r="F23" i="5"/>
  <c r="E23" i="5"/>
  <c r="D23" i="5"/>
  <c r="C23" i="5"/>
  <c r="B23" i="5"/>
  <c r="AI22" i="5"/>
  <c r="AH22" i="5"/>
  <c r="AG22" i="5"/>
  <c r="AF22" i="5"/>
  <c r="AE22" i="5"/>
  <c r="AD22" i="5"/>
  <c r="AC22" i="5"/>
  <c r="AB22" i="5"/>
  <c r="AA22" i="5"/>
  <c r="Z22" i="5"/>
  <c r="W22" i="5"/>
  <c r="V22" i="5"/>
  <c r="U22" i="5"/>
  <c r="T22" i="5"/>
  <c r="S22" i="5"/>
  <c r="R22" i="5"/>
  <c r="Q22" i="5"/>
  <c r="P22" i="5"/>
  <c r="O22" i="5"/>
  <c r="N22" i="5"/>
  <c r="K22" i="5"/>
  <c r="J22" i="5"/>
  <c r="I22" i="5"/>
  <c r="H22" i="5"/>
  <c r="G22" i="5"/>
  <c r="F22" i="5"/>
  <c r="E22" i="5"/>
  <c r="D22" i="5"/>
  <c r="C22" i="5"/>
  <c r="B22" i="5"/>
  <c r="AI21" i="5"/>
  <c r="AH21" i="5"/>
  <c r="AG21" i="5"/>
  <c r="AF21" i="5"/>
  <c r="AE21" i="5"/>
  <c r="AD21" i="5"/>
  <c r="AC21" i="5"/>
  <c r="AB21" i="5"/>
  <c r="AA21" i="5"/>
  <c r="Z21" i="5"/>
  <c r="W21" i="5"/>
  <c r="V21" i="5"/>
  <c r="U21" i="5"/>
  <c r="T21" i="5"/>
  <c r="S21" i="5"/>
  <c r="R21" i="5"/>
  <c r="Q21" i="5"/>
  <c r="P21" i="5"/>
  <c r="O21" i="5"/>
  <c r="N21" i="5"/>
  <c r="K21" i="5"/>
  <c r="J21" i="5"/>
  <c r="I21" i="5"/>
  <c r="H21" i="5"/>
  <c r="G21" i="5"/>
  <c r="F21" i="5"/>
  <c r="E21" i="5"/>
  <c r="D21" i="5"/>
  <c r="C21" i="5"/>
  <c r="B21" i="5"/>
  <c r="AI20" i="5"/>
  <c r="AH20" i="5"/>
  <c r="AG20" i="5"/>
  <c r="AF20" i="5"/>
  <c r="AE20" i="5"/>
  <c r="AD20" i="5"/>
  <c r="AC20" i="5"/>
  <c r="AB20" i="5"/>
  <c r="AA20" i="5"/>
  <c r="Z20" i="5"/>
  <c r="W20" i="5"/>
  <c r="V20" i="5"/>
  <c r="U20" i="5"/>
  <c r="T20" i="5"/>
  <c r="S20" i="5"/>
  <c r="R20" i="5"/>
  <c r="Q20" i="5"/>
  <c r="P20" i="5"/>
  <c r="O20" i="5"/>
  <c r="N20" i="5"/>
  <c r="K20" i="5"/>
  <c r="J20" i="5"/>
  <c r="I20" i="5"/>
  <c r="H20" i="5"/>
  <c r="G20" i="5"/>
  <c r="F20" i="5"/>
  <c r="E20" i="5"/>
  <c r="D20" i="5"/>
  <c r="C20" i="5"/>
  <c r="B20" i="5"/>
  <c r="AI19" i="5"/>
  <c r="AH19" i="5"/>
  <c r="AG19" i="5"/>
  <c r="AF19" i="5"/>
  <c r="AE19" i="5"/>
  <c r="AD19" i="5"/>
  <c r="AC19" i="5"/>
  <c r="AB19" i="5"/>
  <c r="AA19" i="5"/>
  <c r="Z19" i="5"/>
  <c r="W19" i="5"/>
  <c r="V19" i="5"/>
  <c r="U19" i="5"/>
  <c r="T19" i="5"/>
  <c r="S19" i="5"/>
  <c r="R19" i="5"/>
  <c r="Q19" i="5"/>
  <c r="P19" i="5"/>
  <c r="O19" i="5"/>
  <c r="N19" i="5"/>
  <c r="K19" i="5"/>
  <c r="J19" i="5"/>
  <c r="I19" i="5"/>
  <c r="H19" i="5"/>
  <c r="G19" i="5"/>
  <c r="F19" i="5"/>
  <c r="E19" i="5"/>
  <c r="D19" i="5"/>
  <c r="C19" i="5"/>
  <c r="B19" i="5"/>
  <c r="AI18" i="5"/>
  <c r="AH18" i="5"/>
  <c r="AG18" i="5"/>
  <c r="AF18" i="5"/>
  <c r="AE18" i="5"/>
  <c r="AD18" i="5"/>
  <c r="AC18" i="5"/>
  <c r="AB18" i="5"/>
  <c r="AA18" i="5"/>
  <c r="Z18" i="5"/>
  <c r="W18" i="5"/>
  <c r="V18" i="5"/>
  <c r="U18" i="5"/>
  <c r="T18" i="5"/>
  <c r="S18" i="5"/>
  <c r="R18" i="5"/>
  <c r="Q18" i="5"/>
  <c r="P18" i="5"/>
  <c r="O18" i="5"/>
  <c r="N18" i="5"/>
  <c r="K18" i="5"/>
  <c r="J18" i="5"/>
  <c r="I18" i="5"/>
  <c r="H18" i="5"/>
  <c r="G18" i="5"/>
  <c r="F18" i="5"/>
  <c r="E18" i="5"/>
  <c r="D18" i="5"/>
  <c r="C18" i="5"/>
  <c r="B18" i="5"/>
  <c r="AI17" i="5"/>
  <c r="AH17" i="5"/>
  <c r="AG17" i="5"/>
  <c r="AF17" i="5"/>
  <c r="AE17" i="5"/>
  <c r="AD17" i="5"/>
  <c r="AC17" i="5"/>
  <c r="AB17" i="5"/>
  <c r="AA17" i="5"/>
  <c r="Z17" i="5"/>
  <c r="W17" i="5"/>
  <c r="V17" i="5"/>
  <c r="U17" i="5"/>
  <c r="T17" i="5"/>
  <c r="S17" i="5"/>
  <c r="R17" i="5"/>
  <c r="Q17" i="5"/>
  <c r="P17" i="5"/>
  <c r="O17" i="5"/>
  <c r="N17" i="5"/>
  <c r="K17" i="5"/>
  <c r="J17" i="5"/>
  <c r="I17" i="5"/>
  <c r="H17" i="5"/>
  <c r="G17" i="5"/>
  <c r="F17" i="5"/>
  <c r="E17" i="5"/>
  <c r="D17" i="5"/>
  <c r="C17" i="5"/>
  <c r="B17" i="5"/>
  <c r="AI16" i="5"/>
  <c r="AH16" i="5"/>
  <c r="AG16" i="5"/>
  <c r="AF16" i="5"/>
  <c r="AE16" i="5"/>
  <c r="AD16" i="5"/>
  <c r="AC16" i="5"/>
  <c r="AB16" i="5"/>
  <c r="AA16" i="5"/>
  <c r="Z16" i="5"/>
  <c r="W16" i="5"/>
  <c r="V16" i="5"/>
  <c r="U16" i="5"/>
  <c r="T16" i="5"/>
  <c r="S16" i="5"/>
  <c r="R16" i="5"/>
  <c r="Q16" i="5"/>
  <c r="P16" i="5"/>
  <c r="O16" i="5"/>
  <c r="N16" i="5"/>
  <c r="K16" i="5"/>
  <c r="J16" i="5"/>
  <c r="I16" i="5"/>
  <c r="H16" i="5"/>
  <c r="G16" i="5"/>
  <c r="F16" i="5"/>
  <c r="E16" i="5"/>
  <c r="D16" i="5"/>
  <c r="C16" i="5"/>
  <c r="B16" i="5"/>
  <c r="BZ15" i="5"/>
  <c r="CE15" i="5" s="1"/>
  <c r="AI15" i="5"/>
  <c r="AH15" i="5"/>
  <c r="AG15" i="5"/>
  <c r="AF15" i="5"/>
  <c r="AE15" i="5"/>
  <c r="AD15" i="5"/>
  <c r="AC15" i="5"/>
  <c r="AB15" i="5"/>
  <c r="AA15" i="5"/>
  <c r="Z15" i="5"/>
  <c r="W15" i="5"/>
  <c r="V15" i="5"/>
  <c r="U15" i="5"/>
  <c r="T15" i="5"/>
  <c r="S15" i="5"/>
  <c r="R15" i="5"/>
  <c r="Q15" i="5"/>
  <c r="P15" i="5"/>
  <c r="O15" i="5"/>
  <c r="N15" i="5"/>
  <c r="K15" i="5"/>
  <c r="J15" i="5"/>
  <c r="I15" i="5"/>
  <c r="H15" i="5"/>
  <c r="G15" i="5"/>
  <c r="F15" i="5"/>
  <c r="E15" i="5"/>
  <c r="D15" i="5"/>
  <c r="C15" i="5"/>
  <c r="B15" i="5"/>
  <c r="CD14" i="5"/>
  <c r="CB22" i="5" s="1"/>
  <c r="CB14" i="5"/>
  <c r="CB18" i="5" s="1"/>
  <c r="BZ14" i="5"/>
  <c r="CC14" i="5" s="1"/>
  <c r="AI14" i="5"/>
  <c r="AH14" i="5"/>
  <c r="AG14" i="5"/>
  <c r="AF14" i="5"/>
  <c r="AE14" i="5"/>
  <c r="AD14" i="5"/>
  <c r="AC14" i="5"/>
  <c r="AB14" i="5"/>
  <c r="AA14" i="5"/>
  <c r="Z14" i="5"/>
  <c r="W14" i="5"/>
  <c r="V14" i="5"/>
  <c r="U14" i="5"/>
  <c r="T14" i="5"/>
  <c r="S14" i="5"/>
  <c r="R14" i="5"/>
  <c r="Q14" i="5"/>
  <c r="P14" i="5"/>
  <c r="O14" i="5"/>
  <c r="N14" i="5"/>
  <c r="K14" i="5"/>
  <c r="J14" i="5"/>
  <c r="I14" i="5"/>
  <c r="H14" i="5"/>
  <c r="G14" i="5"/>
  <c r="F14" i="5"/>
  <c r="E14" i="5"/>
  <c r="D14" i="5"/>
  <c r="C14" i="5"/>
  <c r="B14" i="5"/>
  <c r="AI13" i="5"/>
  <c r="AH13" i="5"/>
  <c r="AG13" i="5"/>
  <c r="AF13" i="5"/>
  <c r="AE13" i="5"/>
  <c r="AD13" i="5"/>
  <c r="AC13" i="5"/>
  <c r="AB13" i="5"/>
  <c r="AA13" i="5"/>
  <c r="Z13" i="5"/>
  <c r="W13" i="5"/>
  <c r="V13" i="5"/>
  <c r="U13" i="5"/>
  <c r="T13" i="5"/>
  <c r="S13" i="5"/>
  <c r="R13" i="5"/>
  <c r="Q13" i="5"/>
  <c r="P13" i="5"/>
  <c r="O13" i="5"/>
  <c r="N13" i="5"/>
  <c r="K13" i="5"/>
  <c r="J13" i="5"/>
  <c r="I13" i="5"/>
  <c r="H13" i="5"/>
  <c r="G13" i="5"/>
  <c r="F13" i="5"/>
  <c r="E13" i="5"/>
  <c r="D13" i="5"/>
  <c r="C13" i="5"/>
  <c r="B13" i="5"/>
  <c r="AI12" i="5"/>
  <c r="AH12" i="5"/>
  <c r="AG12" i="5"/>
  <c r="AF12" i="5"/>
  <c r="AE12" i="5"/>
  <c r="AD12" i="5"/>
  <c r="AC12" i="5"/>
  <c r="AB12" i="5"/>
  <c r="AA12" i="5"/>
  <c r="Z12" i="5"/>
  <c r="W12" i="5"/>
  <c r="V12" i="5"/>
  <c r="U12" i="5"/>
  <c r="T12" i="5"/>
  <c r="S12" i="5"/>
  <c r="R12" i="5"/>
  <c r="Q12" i="5"/>
  <c r="P12" i="5"/>
  <c r="O12" i="5"/>
  <c r="N12" i="5"/>
  <c r="K12" i="5"/>
  <c r="J12" i="5"/>
  <c r="I12" i="5"/>
  <c r="H12" i="5"/>
  <c r="G12" i="5"/>
  <c r="F12" i="5"/>
  <c r="E12" i="5"/>
  <c r="D12" i="5"/>
  <c r="C12" i="5"/>
  <c r="B12" i="5"/>
  <c r="AI11" i="5"/>
  <c r="AH11" i="5"/>
  <c r="AG11" i="5"/>
  <c r="AF11" i="5"/>
  <c r="AE11" i="5"/>
  <c r="AD11" i="5"/>
  <c r="AC11" i="5"/>
  <c r="AB11" i="5"/>
  <c r="AA11" i="5"/>
  <c r="Z11" i="5"/>
  <c r="W11" i="5"/>
  <c r="V11" i="5"/>
  <c r="U11" i="5"/>
  <c r="T11" i="5"/>
  <c r="S11" i="5"/>
  <c r="R11" i="5"/>
  <c r="Q11" i="5"/>
  <c r="P11" i="5"/>
  <c r="O11" i="5"/>
  <c r="N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W10" i="5"/>
  <c r="V10" i="5"/>
  <c r="U10" i="5"/>
  <c r="T10" i="5"/>
  <c r="S10" i="5"/>
  <c r="R10" i="5"/>
  <c r="Q10" i="5"/>
  <c r="P10" i="5"/>
  <c r="O10" i="5"/>
  <c r="N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W9" i="5"/>
  <c r="V9" i="5"/>
  <c r="U9" i="5"/>
  <c r="T9" i="5"/>
  <c r="S9" i="5"/>
  <c r="R9" i="5"/>
  <c r="Q9" i="5"/>
  <c r="P9" i="5"/>
  <c r="O9" i="5"/>
  <c r="N9" i="5"/>
  <c r="K9" i="5"/>
  <c r="J9" i="5"/>
  <c r="I9" i="5"/>
  <c r="H9" i="5"/>
  <c r="G9" i="5"/>
  <c r="F9" i="5"/>
  <c r="E9" i="5"/>
  <c r="D9" i="5"/>
  <c r="C9" i="5"/>
  <c r="B9" i="5"/>
  <c r="AI8" i="5"/>
  <c r="AH8" i="5"/>
  <c r="AG8" i="5"/>
  <c r="AF8" i="5"/>
  <c r="AE8" i="5"/>
  <c r="AD8" i="5"/>
  <c r="AC8" i="5"/>
  <c r="AB8" i="5"/>
  <c r="AA8" i="5"/>
  <c r="Z8" i="5"/>
  <c r="W8" i="5"/>
  <c r="V8" i="5"/>
  <c r="U8" i="5"/>
  <c r="T8" i="5"/>
  <c r="S8" i="5"/>
  <c r="R8" i="5"/>
  <c r="Q8" i="5"/>
  <c r="P8" i="5"/>
  <c r="O8" i="5"/>
  <c r="N8" i="5"/>
  <c r="K8" i="5"/>
  <c r="J8" i="5"/>
  <c r="I8" i="5"/>
  <c r="H8" i="5"/>
  <c r="G8" i="5"/>
  <c r="F8" i="5"/>
  <c r="E8" i="5"/>
  <c r="D8" i="5"/>
  <c r="C8" i="5"/>
  <c r="B8" i="5"/>
  <c r="AI7" i="5"/>
  <c r="AH7" i="5"/>
  <c r="AG7" i="5"/>
  <c r="AF7" i="5"/>
  <c r="AE7" i="5"/>
  <c r="AD7" i="5"/>
  <c r="AC7" i="5"/>
  <c r="AB7" i="5"/>
  <c r="AA7" i="5"/>
  <c r="Z7" i="5"/>
  <c r="W7" i="5"/>
  <c r="V7" i="5"/>
  <c r="U7" i="5"/>
  <c r="T7" i="5"/>
  <c r="S7" i="5"/>
  <c r="R7" i="5"/>
  <c r="Q7" i="5"/>
  <c r="P7" i="5"/>
  <c r="O7" i="5"/>
  <c r="N7" i="5"/>
  <c r="K7" i="5"/>
  <c r="J7" i="5"/>
  <c r="I7" i="5"/>
  <c r="H7" i="5"/>
  <c r="G7" i="5"/>
  <c r="F7" i="5"/>
  <c r="E7" i="5"/>
  <c r="D7" i="5"/>
  <c r="C7" i="5"/>
  <c r="B7" i="5"/>
  <c r="AI6" i="5"/>
  <c r="AH6" i="5"/>
  <c r="AG6" i="5"/>
  <c r="AF6" i="5"/>
  <c r="AE6" i="5"/>
  <c r="AD6" i="5"/>
  <c r="AC6" i="5"/>
  <c r="AB6" i="5"/>
  <c r="AA6" i="5"/>
  <c r="Z6" i="5"/>
  <c r="W6" i="5"/>
  <c r="V6" i="5"/>
  <c r="U6" i="5"/>
  <c r="T6" i="5"/>
  <c r="S6" i="5"/>
  <c r="R6" i="5"/>
  <c r="Q6" i="5"/>
  <c r="P6" i="5"/>
  <c r="O6" i="5"/>
  <c r="N6" i="5"/>
  <c r="K6" i="5"/>
  <c r="J6" i="5"/>
  <c r="I6" i="5"/>
  <c r="H6" i="5"/>
  <c r="G6" i="5"/>
  <c r="F6" i="5"/>
  <c r="E6" i="5"/>
  <c r="D6" i="5"/>
  <c r="C6" i="5"/>
  <c r="B6" i="5"/>
  <c r="AI5" i="5"/>
  <c r="AH5" i="5"/>
  <c r="AG5" i="5"/>
  <c r="AF5" i="5"/>
  <c r="AE5" i="5"/>
  <c r="AD5" i="5"/>
  <c r="AC5" i="5"/>
  <c r="AB5" i="5"/>
  <c r="AA5" i="5"/>
  <c r="Z5" i="5"/>
  <c r="W5" i="5"/>
  <c r="V5" i="5"/>
  <c r="U5" i="5"/>
  <c r="T5" i="5"/>
  <c r="S5" i="5"/>
  <c r="R5" i="5"/>
  <c r="Q5" i="5"/>
  <c r="P5" i="5"/>
  <c r="O5" i="5"/>
  <c r="N5" i="5"/>
  <c r="K5" i="5"/>
  <c r="J5" i="5"/>
  <c r="I5" i="5"/>
  <c r="H5" i="5"/>
  <c r="G5" i="5"/>
  <c r="F5" i="5"/>
  <c r="E5" i="5"/>
  <c r="D5" i="5"/>
  <c r="C5" i="5"/>
  <c r="B5" i="5"/>
  <c r="CT4" i="5"/>
  <c r="AI4" i="5"/>
  <c r="AH4" i="5"/>
  <c r="AG4" i="5"/>
  <c r="AF4" i="5"/>
  <c r="AE4" i="5"/>
  <c r="AD4" i="5"/>
  <c r="AC4" i="5"/>
  <c r="AB4" i="5"/>
  <c r="AA4" i="5"/>
  <c r="Z4" i="5"/>
  <c r="W4" i="5"/>
  <c r="V4" i="5"/>
  <c r="U4" i="5"/>
  <c r="T4" i="5"/>
  <c r="S4" i="5"/>
  <c r="R4" i="5"/>
  <c r="Q4" i="5"/>
  <c r="P4" i="5"/>
  <c r="O4" i="5"/>
  <c r="N4" i="5"/>
  <c r="K4" i="5"/>
  <c r="J4" i="5"/>
  <c r="I4" i="5"/>
  <c r="H4" i="5"/>
  <c r="G4" i="5"/>
  <c r="F4" i="5"/>
  <c r="E4" i="5"/>
  <c r="D4" i="5"/>
  <c r="C4" i="5"/>
  <c r="B4" i="5"/>
  <c r="AI3" i="5"/>
  <c r="AH3" i="5"/>
  <c r="AG3" i="5"/>
  <c r="AF3" i="5"/>
  <c r="AE3" i="5"/>
  <c r="AD3" i="5"/>
  <c r="AC3" i="5"/>
  <c r="AB3" i="5"/>
  <c r="AA3" i="5"/>
  <c r="Z3" i="5"/>
  <c r="W3" i="5"/>
  <c r="V3" i="5"/>
  <c r="U3" i="5"/>
  <c r="T3" i="5"/>
  <c r="S3" i="5"/>
  <c r="R3" i="5"/>
  <c r="Q3" i="5"/>
  <c r="P3" i="5"/>
  <c r="O3" i="5"/>
  <c r="N3" i="5"/>
  <c r="K3" i="5"/>
  <c r="J3" i="5"/>
  <c r="I3" i="5"/>
  <c r="H3" i="5"/>
  <c r="G3" i="5"/>
  <c r="F3" i="5"/>
  <c r="E3" i="5"/>
  <c r="D3" i="5"/>
  <c r="C3" i="5"/>
  <c r="B3" i="5"/>
  <c r="CC2" i="5"/>
  <c r="CT7" i="5" s="1"/>
  <c r="CB2" i="5"/>
  <c r="CT5" i="5" s="1"/>
  <c r="BZ2" i="5"/>
  <c r="CE2" i="5" s="1"/>
  <c r="AI2" i="5"/>
  <c r="AH2" i="5"/>
  <c r="AG2" i="5"/>
  <c r="AF2" i="5"/>
  <c r="AE2" i="5"/>
  <c r="AD2" i="5"/>
  <c r="AC2" i="5"/>
  <c r="AB2" i="5"/>
  <c r="AA2" i="5"/>
  <c r="Z2" i="5"/>
  <c r="W2" i="5"/>
  <c r="V2" i="5"/>
  <c r="U2" i="5"/>
  <c r="T2" i="5"/>
  <c r="H2" i="5" s="1"/>
  <c r="S2" i="5"/>
  <c r="G2" i="5" s="1"/>
  <c r="R2" i="5"/>
  <c r="Q2" i="5"/>
  <c r="P2" i="5"/>
  <c r="D2" i="5" s="1"/>
  <c r="O2" i="5"/>
  <c r="C2" i="5" s="1"/>
  <c r="N2" i="5"/>
  <c r="K2" i="5"/>
  <c r="J2" i="5"/>
  <c r="I2" i="5"/>
  <c r="F2" i="5"/>
  <c r="E2" i="5"/>
  <c r="B2" i="5"/>
  <c r="CB1" i="5"/>
  <c r="CB5" i="5" s="1"/>
  <c r="BZ1" i="5"/>
  <c r="CD1" i="5" s="1"/>
  <c r="I47" i="3"/>
  <c r="I46" i="3"/>
  <c r="I40" i="3"/>
  <c r="J36" i="3"/>
  <c r="J35" i="3"/>
  <c r="J34" i="3"/>
  <c r="L32" i="3"/>
  <c r="K32" i="3"/>
  <c r="J32" i="3"/>
  <c r="I32" i="3"/>
  <c r="H32" i="3"/>
  <c r="G32" i="3"/>
  <c r="L31" i="3"/>
  <c r="K31" i="3"/>
  <c r="J31" i="3"/>
  <c r="I31" i="3"/>
  <c r="H31" i="3"/>
  <c r="G31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22" i="3"/>
  <c r="K22" i="3"/>
  <c r="J22" i="3"/>
  <c r="I22" i="3"/>
  <c r="H22" i="3"/>
  <c r="G22" i="3"/>
  <c r="L21" i="3"/>
  <c r="K21" i="3"/>
  <c r="J21" i="3"/>
  <c r="I21" i="3"/>
  <c r="H21" i="3"/>
  <c r="G21" i="3"/>
  <c r="F15" i="3"/>
  <c r="B12" i="3"/>
  <c r="B11" i="3"/>
  <c r="BT49" i="2"/>
  <c r="BT48" i="2"/>
  <c r="BT47" i="2"/>
  <c r="AJ133" i="1"/>
  <c r="AI133" i="1"/>
  <c r="AJ132" i="1"/>
  <c r="AI132" i="1"/>
  <c r="AJ131" i="1"/>
  <c r="AI131" i="1"/>
  <c r="AJ130" i="1"/>
  <c r="AI130" i="1"/>
  <c r="AJ129" i="1"/>
  <c r="AI129" i="1"/>
  <c r="AJ128" i="1"/>
  <c r="AI128" i="1"/>
  <c r="AJ127" i="1"/>
  <c r="AI127" i="1"/>
  <c r="AJ126" i="1"/>
  <c r="AI126" i="1"/>
  <c r="AJ125" i="1"/>
  <c r="AI125" i="1"/>
  <c r="AJ124" i="1"/>
  <c r="AI124" i="1"/>
  <c r="AJ123" i="1"/>
  <c r="AI123" i="1"/>
  <c r="G64" i="1"/>
  <c r="F64" i="1"/>
  <c r="E64" i="1"/>
  <c r="AC63" i="1"/>
  <c r="AA63" i="1"/>
  <c r="G63" i="1"/>
  <c r="F63" i="1"/>
  <c r="E63" i="1"/>
  <c r="AC62" i="1"/>
  <c r="AA62" i="1"/>
  <c r="G62" i="1"/>
  <c r="F62" i="1"/>
  <c r="E62" i="1"/>
  <c r="AC61" i="1"/>
  <c r="AA61" i="1"/>
  <c r="G61" i="1"/>
  <c r="F61" i="1"/>
  <c r="E61" i="1"/>
  <c r="AC60" i="1"/>
  <c r="AA60" i="1"/>
  <c r="G60" i="1"/>
  <c r="F60" i="1"/>
  <c r="E60" i="1"/>
  <c r="AC59" i="1"/>
  <c r="AA59" i="1"/>
  <c r="G59" i="1"/>
  <c r="F59" i="1"/>
  <c r="E59" i="1"/>
  <c r="AC58" i="1"/>
  <c r="AA58" i="1"/>
  <c r="H58" i="1"/>
  <c r="G58" i="1"/>
  <c r="F58" i="1"/>
  <c r="E58" i="1"/>
  <c r="AC57" i="1"/>
  <c r="AA57" i="1"/>
  <c r="H57" i="1"/>
  <c r="G57" i="1"/>
  <c r="F57" i="1"/>
  <c r="E57" i="1"/>
  <c r="AC56" i="1"/>
  <c r="AA56" i="1"/>
  <c r="H56" i="1"/>
  <c r="G56" i="1"/>
  <c r="F56" i="1"/>
  <c r="E56" i="1"/>
  <c r="AC55" i="1"/>
  <c r="AA55" i="1"/>
  <c r="H55" i="1"/>
  <c r="G55" i="1"/>
  <c r="F55" i="1"/>
  <c r="E55" i="1"/>
  <c r="AC54" i="1"/>
  <c r="AA54" i="1"/>
  <c r="AC53" i="1"/>
  <c r="AA53" i="1"/>
  <c r="K22" i="1"/>
  <c r="Y22" i="1" s="1"/>
  <c r="Y21" i="1"/>
  <c r="K21" i="1"/>
  <c r="Z22" i="1" s="1"/>
  <c r="K20" i="1"/>
  <c r="M20" i="1" s="1"/>
  <c r="Z19" i="1"/>
  <c r="Y19" i="1"/>
  <c r="K16" i="1"/>
  <c r="Y10" i="1"/>
  <c r="Y9" i="1"/>
  <c r="CT11" i="5" l="1"/>
  <c r="CV10" i="5"/>
  <c r="CS11" i="5"/>
  <c r="CU10" i="5"/>
  <c r="CV11" i="5"/>
  <c r="CT10" i="5"/>
  <c r="CU11" i="5"/>
  <c r="CS10" i="5"/>
  <c r="CB20" i="5"/>
  <c r="CD19" i="5"/>
  <c r="CA20" i="5"/>
  <c r="CC19" i="5"/>
  <c r="CD20" i="5"/>
  <c r="CB19" i="5"/>
  <c r="CC20" i="5"/>
  <c r="CA19" i="5"/>
  <c r="AD53" i="1"/>
  <c r="CT24" i="5"/>
  <c r="CV23" i="5"/>
  <c r="CS24" i="5"/>
  <c r="CU23" i="5"/>
  <c r="CV24" i="5"/>
  <c r="CT23" i="5"/>
  <c r="CU24" i="5"/>
  <c r="CS23" i="5"/>
  <c r="CB9" i="5"/>
  <c r="CD8" i="5"/>
  <c r="CA9" i="5"/>
  <c r="CC8" i="5"/>
  <c r="CD9" i="5"/>
  <c r="CB8" i="5"/>
  <c r="CC9" i="5"/>
  <c r="CA8" i="5"/>
  <c r="CB33" i="5"/>
  <c r="CD32" i="5"/>
  <c r="CA33" i="5"/>
  <c r="CC32" i="5"/>
  <c r="CD33" i="5"/>
  <c r="CB32" i="5"/>
  <c r="CC33" i="5"/>
  <c r="CA32" i="5"/>
  <c r="CT37" i="5"/>
  <c r="CV36" i="5"/>
  <c r="CS37" i="5"/>
  <c r="CU36" i="5"/>
  <c r="CV37" i="5"/>
  <c r="CT36" i="5"/>
  <c r="CU37" i="5"/>
  <c r="CS36" i="5"/>
  <c r="CE1" i="5"/>
  <c r="CA4" i="5"/>
  <c r="CS4" i="5"/>
  <c r="CC5" i="5"/>
  <c r="CU5" i="5"/>
  <c r="CS6" i="5"/>
  <c r="CU7" i="5"/>
  <c r="CE14" i="5"/>
  <c r="CB15" i="5"/>
  <c r="CA17" i="5"/>
  <c r="CC18" i="5"/>
  <c r="CA21" i="5"/>
  <c r="CC22" i="5"/>
  <c r="CE27" i="5"/>
  <c r="CB28" i="5"/>
  <c r="CA30" i="5"/>
  <c r="CC31" i="5"/>
  <c r="CA34" i="5"/>
  <c r="CC35" i="5"/>
  <c r="CB4" i="5"/>
  <c r="CD5" i="5"/>
  <c r="CV5" i="5"/>
  <c r="CT6" i="5"/>
  <c r="CV7" i="5"/>
  <c r="CC15" i="5"/>
  <c r="CB17" i="5"/>
  <c r="CD18" i="5"/>
  <c r="CB21" i="5"/>
  <c r="CD22" i="5"/>
  <c r="CC28" i="5"/>
  <c r="CB30" i="5"/>
  <c r="CD31" i="5"/>
  <c r="CB34" i="5"/>
  <c r="CD35" i="5"/>
  <c r="CC1" i="5"/>
  <c r="CD2" i="5"/>
  <c r="CC4" i="5"/>
  <c r="CU4" i="5"/>
  <c r="CA5" i="5"/>
  <c r="CS5" i="5"/>
  <c r="CU6" i="5"/>
  <c r="CS7" i="5"/>
  <c r="CD15" i="5"/>
  <c r="CC17" i="5"/>
  <c r="CA18" i="5"/>
  <c r="CC21" i="5"/>
  <c r="CA22" i="5"/>
  <c r="CD28" i="5"/>
  <c r="CC30" i="5"/>
  <c r="CA31" i="5"/>
  <c r="CC34" i="5"/>
  <c r="CA35" i="5"/>
  <c r="CD4" i="5"/>
  <c r="CV4" i="5"/>
  <c r="CV6" i="5"/>
  <c r="CD17" i="5"/>
  <c r="CD21" i="5"/>
  <c r="CD30" i="5"/>
  <c r="CD34" i="5"/>
  <c r="CT33" i="5" l="1"/>
  <c r="CV32" i="5"/>
  <c r="CS33" i="5"/>
  <c r="CU32" i="5"/>
  <c r="CV33" i="5"/>
  <c r="CT32" i="5"/>
  <c r="CU33" i="5"/>
  <c r="CS32" i="5"/>
  <c r="CB37" i="5"/>
  <c r="CD36" i="5"/>
  <c r="CA37" i="5"/>
  <c r="CC36" i="5"/>
  <c r="CD37" i="5"/>
  <c r="CB36" i="5"/>
  <c r="CC37" i="5"/>
  <c r="CA36" i="5"/>
  <c r="CT20" i="5"/>
  <c r="CV19" i="5"/>
  <c r="CS20" i="5"/>
  <c r="CU19" i="5"/>
  <c r="CV20" i="5"/>
  <c r="CT19" i="5"/>
  <c r="CU20" i="5"/>
  <c r="CS19" i="5"/>
  <c r="CT18" i="5"/>
  <c r="CV17" i="5"/>
  <c r="CS18" i="5"/>
  <c r="CU17" i="5"/>
  <c r="CV18" i="5"/>
  <c r="CT17" i="5"/>
  <c r="CU18" i="5"/>
  <c r="CS17" i="5"/>
  <c r="CB11" i="5"/>
  <c r="CD10" i="5"/>
  <c r="CA11" i="5"/>
  <c r="CC10" i="5"/>
  <c r="CD11" i="5"/>
  <c r="CB10" i="5"/>
  <c r="CC11" i="5"/>
  <c r="CA10" i="5"/>
  <c r="CT35" i="5"/>
  <c r="CV34" i="5"/>
  <c r="CS35" i="5"/>
  <c r="CU34" i="5"/>
  <c r="CV35" i="5"/>
  <c r="CT34" i="5"/>
  <c r="CU35" i="5"/>
  <c r="CS34" i="5"/>
  <c r="CT9" i="5"/>
  <c r="CV8" i="5"/>
  <c r="CS9" i="5"/>
  <c r="CU8" i="5"/>
  <c r="CV9" i="5"/>
  <c r="CT8" i="5"/>
  <c r="CU9" i="5"/>
  <c r="CS8" i="5"/>
  <c r="CB24" i="5"/>
  <c r="CD23" i="5"/>
  <c r="CA24" i="5"/>
  <c r="CC23" i="5"/>
  <c r="CD24" i="5"/>
  <c r="CB23" i="5"/>
  <c r="CC24" i="5"/>
  <c r="CA23" i="5"/>
  <c r="AF98" i="1"/>
  <c r="AF94" i="1"/>
  <c r="AG92" i="1"/>
  <c r="AF91" i="1"/>
  <c r="B43" i="2" s="1"/>
  <c r="AE90" i="1"/>
  <c r="AG88" i="1"/>
  <c r="AF87" i="1"/>
  <c r="B39" i="2" s="1"/>
  <c r="AF101" i="1"/>
  <c r="AF97" i="1"/>
  <c r="B49" i="2" s="1"/>
  <c r="AG93" i="1"/>
  <c r="AF92" i="1"/>
  <c r="B44" i="2" s="1"/>
  <c r="AE91" i="1"/>
  <c r="AG89" i="1"/>
  <c r="AF88" i="1"/>
  <c r="B40" i="2" s="1"/>
  <c r="AE87" i="1"/>
  <c r="AG85" i="1"/>
  <c r="AF100" i="1"/>
  <c r="AF93" i="1"/>
  <c r="B45" i="2" s="1"/>
  <c r="AG90" i="1"/>
  <c r="AE88" i="1"/>
  <c r="AE86" i="1"/>
  <c r="AF84" i="1"/>
  <c r="B36" i="2" s="1"/>
  <c r="AE83" i="1"/>
  <c r="AG81" i="1"/>
  <c r="AF80" i="1"/>
  <c r="B32" i="2" s="1"/>
  <c r="AE79" i="1"/>
  <c r="AG77" i="1"/>
  <c r="AF76" i="1"/>
  <c r="B28" i="2" s="1"/>
  <c r="AE75" i="1"/>
  <c r="AG73" i="1"/>
  <c r="AF72" i="1"/>
  <c r="B24" i="2" s="1"/>
  <c r="AE71" i="1"/>
  <c r="AG69" i="1"/>
  <c r="AF68" i="1"/>
  <c r="B20" i="2" s="1"/>
  <c r="AE67" i="1"/>
  <c r="AG65" i="1"/>
  <c r="AF64" i="1"/>
  <c r="B16" i="2" s="1"/>
  <c r="AE57" i="1"/>
  <c r="AF56" i="1"/>
  <c r="B8" i="2" s="1"/>
  <c r="F14" i="3" s="1"/>
  <c r="AG55" i="1"/>
  <c r="AF99" i="1"/>
  <c r="AE93" i="1"/>
  <c r="AF90" i="1"/>
  <c r="B42" i="2" s="1"/>
  <c r="AG87" i="1"/>
  <c r="AF85" i="1"/>
  <c r="B37" i="2" s="1"/>
  <c r="AE84" i="1"/>
  <c r="AG82" i="1"/>
  <c r="AF81" i="1"/>
  <c r="B33" i="2" s="1"/>
  <c r="AE80" i="1"/>
  <c r="AG78" i="1"/>
  <c r="AF77" i="1"/>
  <c r="B29" i="2" s="1"/>
  <c r="AE76" i="1"/>
  <c r="AG74" i="1"/>
  <c r="AF73" i="1"/>
  <c r="B25" i="2" s="1"/>
  <c r="AE72" i="1"/>
  <c r="AG70" i="1"/>
  <c r="AF69" i="1"/>
  <c r="B21" i="2" s="1"/>
  <c r="AE68" i="1"/>
  <c r="AG66" i="1"/>
  <c r="AF65" i="1"/>
  <c r="B17" i="2" s="1"/>
  <c r="AE64" i="1"/>
  <c r="AG63" i="1"/>
  <c r="AG62" i="1"/>
  <c r="AG61" i="1"/>
  <c r="AG60" i="1"/>
  <c r="AG59" i="1"/>
  <c r="AG58" i="1"/>
  <c r="AE56" i="1"/>
  <c r="F16" i="3" s="1"/>
  <c r="AF55" i="1"/>
  <c r="B7" i="2" s="1"/>
  <c r="AG54" i="1"/>
  <c r="AF95" i="1"/>
  <c r="B47" i="2" s="1"/>
  <c r="AE89" i="1"/>
  <c r="AF86" i="1"/>
  <c r="B38" i="2" s="1"/>
  <c r="AF83" i="1"/>
  <c r="B35" i="2" s="1"/>
  <c r="AE82" i="1"/>
  <c r="AF79" i="1"/>
  <c r="B31" i="2" s="1"/>
  <c r="AG76" i="1"/>
  <c r="AE74" i="1"/>
  <c r="AF71" i="1"/>
  <c r="B23" i="2" s="1"/>
  <c r="AG68" i="1"/>
  <c r="AE66" i="1"/>
  <c r="AE61" i="1"/>
  <c r="AE59" i="1"/>
  <c r="AF57" i="1"/>
  <c r="B9" i="2" s="1"/>
  <c r="AF96" i="1"/>
  <c r="B48" i="2" s="1"/>
  <c r="AE92" i="1"/>
  <c r="AF89" i="1"/>
  <c r="B41" i="2" s="1"/>
  <c r="AG86" i="1"/>
  <c r="AE85" i="1"/>
  <c r="AG83" i="1"/>
  <c r="AF82" i="1"/>
  <c r="B34" i="2" s="1"/>
  <c r="AE81" i="1"/>
  <c r="AG79" i="1"/>
  <c r="AF78" i="1"/>
  <c r="B30" i="2" s="1"/>
  <c r="AE77" i="1"/>
  <c r="AG75" i="1"/>
  <c r="AF74" i="1"/>
  <c r="B26" i="2" s="1"/>
  <c r="AE73" i="1"/>
  <c r="AG71" i="1"/>
  <c r="AF70" i="1"/>
  <c r="B22" i="2" s="1"/>
  <c r="AE69" i="1"/>
  <c r="AG67" i="1"/>
  <c r="AF66" i="1"/>
  <c r="B18" i="2" s="1"/>
  <c r="AE65" i="1"/>
  <c r="AF63" i="1"/>
  <c r="B15" i="2" s="1"/>
  <c r="AF62" i="1"/>
  <c r="B14" i="2" s="1"/>
  <c r="AF61" i="1"/>
  <c r="B13" i="2" s="1"/>
  <c r="AF60" i="1"/>
  <c r="B12" i="2" s="1"/>
  <c r="AF59" i="1"/>
  <c r="B11" i="2" s="1"/>
  <c r="AF58" i="1"/>
  <c r="B10" i="2" s="1"/>
  <c r="AG57" i="1"/>
  <c r="AE55" i="1"/>
  <c r="AF54" i="1"/>
  <c r="B6" i="2" s="1"/>
  <c r="AG91" i="1"/>
  <c r="AG84" i="1"/>
  <c r="AG80" i="1"/>
  <c r="AE78" i="1"/>
  <c r="AF75" i="1"/>
  <c r="B27" i="2" s="1"/>
  <c r="AG72" i="1"/>
  <c r="AE70" i="1"/>
  <c r="AF67" i="1"/>
  <c r="B19" i="2" s="1"/>
  <c r="AG64" i="1"/>
  <c r="AE63" i="1"/>
  <c r="AE62" i="1"/>
  <c r="AE60" i="1"/>
  <c r="AE58" i="1"/>
  <c r="AG56" i="1"/>
  <c r="AE54" i="1"/>
  <c r="CT22" i="5"/>
  <c r="CV21" i="5"/>
  <c r="CS22" i="5"/>
  <c r="CU21" i="5"/>
  <c r="CV22" i="5"/>
  <c r="CT21" i="5"/>
  <c r="CU22" i="5"/>
  <c r="CS21" i="5"/>
  <c r="CB7" i="5"/>
  <c r="CD6" i="5"/>
  <c r="CA7" i="5"/>
  <c r="CC6" i="5"/>
  <c r="CD7" i="5"/>
  <c r="CB6" i="5"/>
  <c r="CC7" i="5"/>
  <c r="CA6" i="5"/>
  <c r="CT31" i="5"/>
  <c r="CV30" i="5"/>
  <c r="CS31" i="5"/>
  <c r="CU30" i="5"/>
  <c r="CV31" i="5"/>
  <c r="CT30" i="5"/>
  <c r="CU31" i="5"/>
  <c r="CS30" i="5"/>
</calcChain>
</file>

<file path=xl/sharedStrings.xml><?xml version="1.0" encoding="utf-8"?>
<sst xmlns="http://schemas.openxmlformats.org/spreadsheetml/2006/main" count="2114" uniqueCount="1270">
  <si>
    <t>VERSI 4.1.5</t>
  </si>
  <si>
    <t>DATA PENAGGALAN RAPOR</t>
  </si>
  <si>
    <t>TANGGAL IDENTITAS SISWA</t>
  </si>
  <si>
    <t>Juli</t>
  </si>
  <si>
    <t>TANGGAL RAPOR</t>
  </si>
  <si>
    <t>Juni</t>
  </si>
  <si>
    <t>DATA SEKOLAH</t>
  </si>
  <si>
    <t>TAHUN PELAJARAN</t>
  </si>
  <si>
    <t>:</t>
  </si>
  <si>
    <t>2019-2020</t>
  </si>
  <si>
    <t>ISI DKN</t>
  </si>
  <si>
    <t>NAMA SEKOLAH</t>
  </si>
  <si>
    <t>SEMESTER</t>
  </si>
  <si>
    <t>GANJIL</t>
  </si>
  <si>
    <t>ALAMAT SEKOLAH</t>
  </si>
  <si>
    <t>KELAS</t>
  </si>
  <si>
    <t>8E</t>
  </si>
  <si>
    <t>NAMA WALI KELAS</t>
  </si>
  <si>
    <t>BANGGA SATRIANTO, S.Pd.</t>
  </si>
  <si>
    <t>PRINT RAPOR</t>
  </si>
  <si>
    <t>E-MAIL</t>
  </si>
  <si>
    <t>NIP.</t>
  </si>
  <si>
    <t>19810201 200902 1 005</t>
  </si>
  <si>
    <t>WEBSITE</t>
  </si>
  <si>
    <t>25 Oktober 2019</t>
  </si>
  <si>
    <t>NAMA KEPALA SEKOLAH</t>
  </si>
  <si>
    <t xml:space="preserve">PASSWORD : </t>
  </si>
  <si>
    <t>K K M</t>
  </si>
  <si>
    <t>LENGKAPI DATA DI ATAS</t>
  </si>
  <si>
    <t>HEADER 1</t>
  </si>
  <si>
    <t>HEADER 2</t>
  </si>
  <si>
    <t>LOGO 1</t>
  </si>
  <si>
    <t>LOGO 2</t>
  </si>
  <si>
    <t>01</t>
  </si>
  <si>
    <t>Januari</t>
  </si>
  <si>
    <t>pai</t>
  </si>
  <si>
    <t>INDUK</t>
  </si>
  <si>
    <t>NAMA</t>
  </si>
  <si>
    <t>L/P</t>
  </si>
  <si>
    <t>NAMA GURU</t>
  </si>
  <si>
    <t>NIP. GURU</t>
  </si>
  <si>
    <t>NIP. WALI KELAS</t>
  </si>
  <si>
    <t>Usename</t>
  </si>
  <si>
    <t>Password</t>
  </si>
  <si>
    <t>NO.</t>
  </si>
  <si>
    <t>PENGETAHUAN</t>
  </si>
  <si>
    <t>KETRAMPILAN</t>
  </si>
  <si>
    <t>MATERI</t>
  </si>
  <si>
    <t>SIKAP</t>
  </si>
  <si>
    <t>02</t>
  </si>
  <si>
    <t>Februari</t>
  </si>
  <si>
    <t>ppkn</t>
  </si>
  <si>
    <t>admin</t>
  </si>
  <si>
    <t>3maret1976</t>
  </si>
  <si>
    <t>03</t>
  </si>
  <si>
    <t>Maret</t>
  </si>
  <si>
    <t>bindo</t>
  </si>
  <si>
    <t>operator</t>
  </si>
  <si>
    <t>04</t>
  </si>
  <si>
    <t>April</t>
  </si>
  <si>
    <t>mtk</t>
  </si>
  <si>
    <t>lupapassword</t>
  </si>
  <si>
    <t>05</t>
  </si>
  <si>
    <t>Mei</t>
  </si>
  <si>
    <t>ipa</t>
  </si>
  <si>
    <t>06</t>
  </si>
  <si>
    <t>ips</t>
  </si>
  <si>
    <t>07</t>
  </si>
  <si>
    <t>bingg</t>
  </si>
  <si>
    <t>08</t>
  </si>
  <si>
    <t>Agustus</t>
  </si>
  <si>
    <t>sbk</t>
  </si>
  <si>
    <t>09</t>
  </si>
  <si>
    <t>September</t>
  </si>
  <si>
    <t>bjawa</t>
  </si>
  <si>
    <t>10</t>
  </si>
  <si>
    <t>Oktober</t>
  </si>
  <si>
    <t>penjas</t>
  </si>
  <si>
    <t>11</t>
  </si>
  <si>
    <t>Nopember</t>
  </si>
  <si>
    <t>pkarya</t>
  </si>
  <si>
    <t>12</t>
  </si>
  <si>
    <t>Desember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</si>
  <si>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</si>
  <si>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</si>
  <si>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</si>
  <si>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</si>
  <si>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</si>
  <si>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</si>
  <si>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</si>
  <si>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</si>
  <si>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</si>
  <si>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</si>
  <si>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</si>
  <si>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</si>
  <si>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</si>
  <si>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</si>
  <si>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</si>
  <si>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</si>
  <si>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</si>
  <si>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</si>
  <si>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</si>
  <si>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KE MENU</t>
  </si>
  <si>
    <t>NIS</t>
  </si>
  <si>
    <t>No</t>
  </si>
  <si>
    <t>AGAMA</t>
  </si>
  <si>
    <t>PKn</t>
  </si>
  <si>
    <t>Bahasa Indonesia</t>
  </si>
  <si>
    <t>Bahasa Inggris</t>
  </si>
  <si>
    <t>Matematika</t>
  </si>
  <si>
    <t>IPA</t>
  </si>
  <si>
    <t>IPS</t>
  </si>
  <si>
    <t>SENI BUD</t>
  </si>
  <si>
    <t>PENJAS</t>
  </si>
  <si>
    <t>B JAWA</t>
  </si>
  <si>
    <t>PRAKARYA</t>
  </si>
  <si>
    <t>Kehadiran</t>
  </si>
  <si>
    <t>NAMA SISWA</t>
  </si>
  <si>
    <t>PH1</t>
  </si>
  <si>
    <t>Rm</t>
  </si>
  <si>
    <t>PH2</t>
  </si>
  <si>
    <t>R Tgs</t>
  </si>
  <si>
    <t>PTS</t>
  </si>
  <si>
    <t>S</t>
  </si>
  <si>
    <t>I</t>
  </si>
  <si>
    <t>A</t>
  </si>
  <si>
    <t>DIA PERMATA SARI</t>
  </si>
  <si>
    <t xml:space="preserve">Halaman </t>
  </si>
  <si>
    <t>PETUNJUK PRINT :</t>
  </si>
  <si>
    <t>*</t>
  </si>
  <si>
    <t>Untuk Print halaman 1</t>
  </si>
  <si>
    <t>PEMERINTAH KOTA SURABAYA</t>
  </si>
  <si>
    <t xml:space="preserve">dengan angka 1. </t>
  </si>
  <si>
    <t>DINAS PENDIDIKAN</t>
  </si>
  <si>
    <t>Untuk Print halaman 2</t>
  </si>
  <si>
    <t>SEKOLAH MENENGAH PERTAMA NEGERI 5</t>
  </si>
  <si>
    <t xml:space="preserve">ubah angka halaman </t>
  </si>
  <si>
    <t>SEKOLAH STANDAR NASIONAL ( SSN )</t>
  </si>
  <si>
    <t xml:space="preserve">dengan angka 2. </t>
  </si>
  <si>
    <t>Jl. Rajawali No. 57 Telp. 3550149 Kodepos 60175 Surabaya</t>
  </si>
  <si>
    <t>Dst.......</t>
  </si>
  <si>
    <t>Halaman hanya dapat di</t>
  </si>
  <si>
    <t>print per satu halaman</t>
  </si>
  <si>
    <t>KEMBALI MENU</t>
  </si>
  <si>
    <t>N a m a               :</t>
  </si>
  <si>
    <t>No Absen            :</t>
  </si>
  <si>
    <t>NIS                     :</t>
  </si>
  <si>
    <t>Kelas                   :</t>
  </si>
  <si>
    <t>Mata Pelajaran</t>
  </si>
  <si>
    <t>NILAI</t>
  </si>
  <si>
    <t>KKM</t>
  </si>
  <si>
    <t>PH-1</t>
  </si>
  <si>
    <t>Rmd</t>
  </si>
  <si>
    <t>PH-2</t>
  </si>
  <si>
    <t>R. TGS</t>
  </si>
  <si>
    <t>Pendidikan Agama</t>
  </si>
  <si>
    <t>Pendidikan Kewarganegaraan</t>
  </si>
  <si>
    <t>Bahasa dan Sastra Indonesia</t>
  </si>
  <si>
    <t>Ilmu Pengetahuan Alam (IPA)</t>
  </si>
  <si>
    <t>Ilmu Pengetahuan Sosial (IPS)</t>
  </si>
  <si>
    <t>Seni Budaya</t>
  </si>
  <si>
    <t>Pendidikan Jasmani &amp; Kesehatan</t>
  </si>
  <si>
    <t>MULOK :</t>
  </si>
  <si>
    <t>a.</t>
  </si>
  <si>
    <t>Bahasa Daerah</t>
  </si>
  <si>
    <t xml:space="preserve">b. </t>
  </si>
  <si>
    <t>Prakarya</t>
  </si>
  <si>
    <t>Kehadiran :</t>
  </si>
  <si>
    <t>Sakit</t>
  </si>
  <si>
    <t>hari</t>
  </si>
  <si>
    <t>Ijin</t>
  </si>
  <si>
    <t>Tanpa Keterangan</t>
  </si>
  <si>
    <t xml:space="preserve">     Orang Tua / Wali Murid</t>
  </si>
  <si>
    <t>Wali Kelas,</t>
  </si>
  <si>
    <t>...........................................................</t>
  </si>
  <si>
    <t>DATA SISWA</t>
  </si>
  <si>
    <t>Kls.</t>
  </si>
  <si>
    <t>8A</t>
  </si>
  <si>
    <t>8B</t>
  </si>
  <si>
    <t>8C</t>
  </si>
  <si>
    <t>8D</t>
  </si>
  <si>
    <t>8F</t>
  </si>
  <si>
    <t>8G</t>
  </si>
  <si>
    <t>8H</t>
  </si>
  <si>
    <t>8I</t>
  </si>
  <si>
    <t>No.</t>
  </si>
  <si>
    <t>Induk</t>
  </si>
  <si>
    <t>Nama Siswa</t>
  </si>
  <si>
    <t>ADELITA ALIFVINDA SUGIANTO</t>
  </si>
  <si>
    <t>P</t>
  </si>
  <si>
    <t>ALIYAH FURAIDAH</t>
  </si>
  <si>
    <t>ADELINA WIANA</t>
  </si>
  <si>
    <t>ADELLYA ZHAHIRA PUTRI RAMADHANI</t>
  </si>
  <si>
    <t>ACHMAD RISKY NAZAR EFFENDY</t>
  </si>
  <si>
    <t>L</t>
  </si>
  <si>
    <t>ADITIA RAMADHAN AL GHIFARI</t>
  </si>
  <si>
    <t>ADINDA DESINTA SALSABILA</t>
  </si>
  <si>
    <t>ADRIAN HARYA DEWANGGA</t>
  </si>
  <si>
    <t>AFALINO OXYA</t>
  </si>
  <si>
    <t>ARJUNA PASYA AL RASYA</t>
  </si>
  <si>
    <t>AFWAN ZEINAL MAARIF</t>
  </si>
  <si>
    <t>AISYAH AMALIA</t>
  </si>
  <si>
    <t>ADE DIMAS SYAHPUTRA</t>
  </si>
  <si>
    <t>AISYAH PUTRI MARCELLYNA</t>
  </si>
  <si>
    <t>AHMAD HOLILI</t>
  </si>
  <si>
    <t>AFINA KARIMA</t>
  </si>
  <si>
    <t>AHMAD RAYI RAMADHANI</t>
  </si>
  <si>
    <t>AZZAHID ZAKARIA KARIM</t>
  </si>
  <si>
    <t>AHMAD ZANUAR ANSHORI</t>
  </si>
  <si>
    <t>AISYAH NUR AINI MAQHFIRAH</t>
  </si>
  <si>
    <t>AISYAH NUR'AINI</t>
  </si>
  <si>
    <t>ALISA TRIHAPSARI</t>
  </si>
  <si>
    <t>ALYSSA DARMAWAN</t>
  </si>
  <si>
    <t>ALIYA</t>
  </si>
  <si>
    <t>ALYCIA PUTRI RISDIANTO</t>
  </si>
  <si>
    <t>CHERYBITA PAULINA RAMBU ANTONO</t>
  </si>
  <si>
    <t>ALVIES ALIANDRO PAMUNGKAS</t>
  </si>
  <si>
    <t>BAGAS MAULANA ABU</t>
  </si>
  <si>
    <t>ALBIN RAFIF</t>
  </si>
  <si>
    <t>ANANDA AQIL HABIBI</t>
  </si>
  <si>
    <t>ANISA PUTRI AMANDA</t>
  </si>
  <si>
    <t>ANDINI FITRAH SEKARWANGI</t>
  </si>
  <si>
    <t>ANDIKA ACHMAD DINATA</t>
  </si>
  <si>
    <t>M. MIQDAD NAJA</t>
  </si>
  <si>
    <t>AMALLIA PRABAWATI HARIAWAN</t>
  </si>
  <si>
    <t>BINTANG KAUSAR</t>
  </si>
  <si>
    <t>ALFATH DEKA PANCORO</t>
  </si>
  <si>
    <t>ANESTHASYA VIOLLA NATHANNIA</t>
  </si>
  <si>
    <t>AZZAHRA SALSHA AYU SHAFIRA</t>
  </si>
  <si>
    <t>ANDREA MUMTAZ JASMINE</t>
  </si>
  <si>
    <t>ARIF AFFANDI</t>
  </si>
  <si>
    <t>DHINI APRILLIA PERTIWI</t>
  </si>
  <si>
    <t>ARI PRIYANDOKO</t>
  </si>
  <si>
    <t>DAMAR ALAMSYAH</t>
  </si>
  <si>
    <t>ALHADAN PUTRA FEBRIANSYAH</t>
  </si>
  <si>
    <t>ANGGARA RAMA SYAHPUTRA</t>
  </si>
  <si>
    <t>CHANDRA CINTA PERMATASARI</t>
  </si>
  <si>
    <t>ANISA AYU DWI ARIYANTI</t>
  </si>
  <si>
    <t>ARUN FATHAN</t>
  </si>
  <si>
    <t>FAHRIYAH NOVIANTI SAVITRI</t>
  </si>
  <si>
    <t>ARUNG DIRGA NALAYA</t>
  </si>
  <si>
    <t>DIANDRA ARGYA DANISWARA</t>
  </si>
  <si>
    <t>ATAR AMIRRULLAH PUTRA RAMADHAN</t>
  </si>
  <si>
    <t>BRUGMAN ALI ROIS</t>
  </si>
  <si>
    <t>CHERIL AURELLIA RAHMAN</t>
  </si>
  <si>
    <t>ASTY GRAZZIELLA</t>
  </si>
  <si>
    <t>AUREL IRSYAD TRISEPTHI</t>
  </si>
  <si>
    <t>FAIRUZ AKBAR AL BUKHORI</t>
  </si>
  <si>
    <t>ASMORO RIZKY KANDI</t>
  </si>
  <si>
    <t>HASANATUL MAGHFIRO</t>
  </si>
  <si>
    <t>AULIA ZAHRA RAMADHANI SAHIDAH</t>
  </si>
  <si>
    <t>CATHARINA CYNTHIA CAROLINE</t>
  </si>
  <si>
    <t>DIVA CLARA PUSPITA</t>
  </si>
  <si>
    <t>BAGAS RIZKY PUTRA WARDANA</t>
  </si>
  <si>
    <t>CINDY FACHRIA</t>
  </si>
  <si>
    <t>FERNANDA AYU APRILIA ROSITA</t>
  </si>
  <si>
    <t>AYU QURROTU AINI</t>
  </si>
  <si>
    <t>HASYIM AL HADDAD</t>
  </si>
  <si>
    <t>BIMA KHARISMA</t>
  </si>
  <si>
    <t>CHELSAFIA RESITA AYU</t>
  </si>
  <si>
    <t>DONI FIRMANSAH PUTRA</t>
  </si>
  <si>
    <t>BILVA ZAKYA FAHIRA</t>
  </si>
  <si>
    <t>DEVANO ANUGRAH ADZANI</t>
  </si>
  <si>
    <t>GALI JALAS PAMUNGKAS</t>
  </si>
  <si>
    <t>AZMI HAMIDAH ARYANA PUTRI</t>
  </si>
  <si>
    <t>HELNISA DWI KRISNAWATI</t>
  </si>
  <si>
    <t>DINI RIZKI AULIAWATI</t>
  </si>
  <si>
    <t>CINDY LOVIARISMA</t>
  </si>
  <si>
    <t>FIRDAUS RAMADHANI TRIANDI</t>
  </si>
  <si>
    <t>CLARISSA MARSANTI</t>
  </si>
  <si>
    <t>DIENA AZZAHRA</t>
  </si>
  <si>
    <t>GILANG VERYS RABANI PRAYOGA</t>
  </si>
  <si>
    <t>BACHARUDDIN FARREL AL TSAQIB</t>
  </si>
  <si>
    <t>INDRI NUR AISAH</t>
  </si>
  <si>
    <t>DIVA AURELYA PUTRI</t>
  </si>
  <si>
    <t>CRISTIAN RAFI SAPUTRA</t>
  </si>
  <si>
    <t>FITRI RAMADANI</t>
  </si>
  <si>
    <t>DINDA RAHMANIA PUTRI</t>
  </si>
  <si>
    <t>FADIA NABILA RIZKY</t>
  </si>
  <si>
    <t>HAYMAN NABIL BAHASUAN</t>
  </si>
  <si>
    <t>BAGAS SAPUTRA</t>
  </si>
  <si>
    <t>JUMROTUN NISA</t>
  </si>
  <si>
    <t>DUTA SURYAWAN PUTRA</t>
  </si>
  <si>
    <t>DAYINTA AMARANGGANA RARAS</t>
  </si>
  <si>
    <t>HAFIFAH</t>
  </si>
  <si>
    <t>DIVA NUR AZIZAH</t>
  </si>
  <si>
    <t>FAUZIAH AMELIA HARIADI</t>
  </si>
  <si>
    <t>IRWAN DANISWARA</t>
  </si>
  <si>
    <t>BAGUS REVALDY PUTRA MARZUKI</t>
  </si>
  <si>
    <t>KAMILA FITRIA ROCHMAH</t>
  </si>
  <si>
    <t>ERLIN DIA TRAMININGSIH</t>
  </si>
  <si>
    <t>DIVA AYU JUWITA PRATIWI</t>
  </si>
  <si>
    <t>HAQ LUQMANUL HAKIM</t>
  </si>
  <si>
    <t>ERIKA DWI JAYANTI RD</t>
  </si>
  <si>
    <t>FILLENCIA FAIRUZ ZAHRA</t>
  </si>
  <si>
    <t>JAMILAH KHOIRUNNISA</t>
  </si>
  <si>
    <t>BUNGA NAFTALI HAWA RISWANA</t>
  </si>
  <si>
    <t>M. DHIMAZ ASSA RAFLIANSYAH</t>
  </si>
  <si>
    <t>FEBRI BUDI SETIYAWAN</t>
  </si>
  <si>
    <t>DZIKRINA AURELLIA PUTRI YONA A</t>
  </si>
  <si>
    <t>INDRA RACHMAN</t>
  </si>
  <si>
    <t>FANISA</t>
  </si>
  <si>
    <t>GHANIY RAMADHAN ASMAWANSYAH</t>
  </si>
  <si>
    <t>KAMILA SAFITRI</t>
  </si>
  <si>
    <t>CHELSEA AGASTYA ANDHIKA ANANDA</t>
  </si>
  <si>
    <t>M.ABABIL HAKIM</t>
  </si>
  <si>
    <t>FITRI RAMADHANI</t>
  </si>
  <si>
    <t>EKA AMANDA WATI</t>
  </si>
  <si>
    <t>JECONIA PUTRI ARDELIA</t>
  </si>
  <si>
    <t>FATHUR ROHMAN</t>
  </si>
  <si>
    <t>GHITHROF FADAWKAS ZUBAIDI</t>
  </si>
  <si>
    <t>KERENHAPUKH OKTARIA VILIANY SIAGIAN</t>
  </si>
  <si>
    <t>CHELSEA ROUDHOTUL FIRDAUS</t>
  </si>
  <si>
    <t>MEIGA SABRINA WATI</t>
  </si>
  <si>
    <t>FLORENSIA ANGELINA HAYU</t>
  </si>
  <si>
    <t>FERDI SANDY DWI YULIANDA</t>
  </si>
  <si>
    <t>KARINA ACHMAD YULIANTI</t>
  </si>
  <si>
    <t>FITRIA HUSNA NINGTIAS</t>
  </si>
  <si>
    <t>IBRAHIM HIZAM YAMANI</t>
  </si>
  <si>
    <t>LAILY ZAHROTUL VAULIDYA</t>
  </si>
  <si>
    <t>CHIARA ARINA DEWANTI</t>
  </si>
  <si>
    <t>MUHAMMAD AZIZ HIDAYAT</t>
  </si>
  <si>
    <t>HAPPY DANIELKA MAHARANI PUTRI</t>
  </si>
  <si>
    <t>HANIFA SALSABILA FITRI</t>
  </si>
  <si>
    <t>KEISHA DESTANTA ANDHIKA ANANDA</t>
  </si>
  <si>
    <t>GADIS TRI ANDINI</t>
  </si>
  <si>
    <t>JALFIA HANA PUSPITA</t>
  </si>
  <si>
    <t>LAY GENDA SURYA PUTRA</t>
  </si>
  <si>
    <t>CLARISA ZAHRA VERLINDA</t>
  </si>
  <si>
    <t>MUHAMMAD BRIAN NARENDRA YUNIOR</t>
  </si>
  <si>
    <t>I KADEK KRISNA WIDNYANA</t>
  </si>
  <si>
    <t>IQLIL AGHNIYA AISY</t>
  </si>
  <si>
    <t>KEISYA AURA KACINTA</t>
  </si>
  <si>
    <t>HAKIM IMAM MADJID</t>
  </si>
  <si>
    <t>JIHAN SHAFIRRA PUTRI ZULITA</t>
  </si>
  <si>
    <t>MUHAMMAD SYAHRUL RAMADHAN M M</t>
  </si>
  <si>
    <t>CRECENDO DECLAN ARWANTO LEASA</t>
  </si>
  <si>
    <t>MUHAMMAD FATTAAH HIDAYAH RAMADHAN</t>
  </si>
  <si>
    <t>IIS SURYANI MURNI</t>
  </si>
  <si>
    <t>ISMA NUR IDA AISWARAH</t>
  </si>
  <si>
    <t>KHANZA NOOR SKHA AZZAHRA</t>
  </si>
  <si>
    <t>HELFANI MIFTA SYACHRANI</t>
  </si>
  <si>
    <t>KUSUMA HADI PUTRA</t>
  </si>
  <si>
    <t>MALADIA</t>
  </si>
  <si>
    <t>DAYSA CINTA YULANDA</t>
  </si>
  <si>
    <t>MUHAMMAD IHSAN VERNANDO</t>
  </si>
  <si>
    <t>JIHAN NABILAH</t>
  </si>
  <si>
    <t>IVAN PERMANA</t>
  </si>
  <si>
    <t>KHOIROTUN NISA</t>
  </si>
  <si>
    <t>HIKMANSYAH HADI NUGROHO</t>
  </si>
  <si>
    <t>DEVINA RIZKY MAULIDINA</t>
  </si>
  <si>
    <t>MEDINA ANANDA NUZUL BESTARI</t>
  </si>
  <si>
    <t>DELIA PERMATA SARI</t>
  </si>
  <si>
    <t>MUHAMMAD ILYASA MUHARRAM</t>
  </si>
  <si>
    <t>MAULANA ALI DHANISWARA</t>
  </si>
  <si>
    <t>JATMIKO NATA PRATAMA</t>
  </si>
  <si>
    <t>M. ARFAN AINUR ROSYID</t>
  </si>
  <si>
    <t>ISNAENI PUTRI HERFIANA</t>
  </si>
  <si>
    <t>M. AFRIZAL ADI NATA</t>
  </si>
  <si>
    <t>MOCHAMAD REYNOV EKA SATRIA</t>
  </si>
  <si>
    <t>DEWI AMBARWATI</t>
  </si>
  <si>
    <t>MUHAMMAD RIZAL RAMDHANI</t>
  </si>
  <si>
    <t>MEYLINDA KURNIA PUTRI</t>
  </si>
  <si>
    <t>M. DZAKI NUR IRVAN</t>
  </si>
  <si>
    <t>MAUDY BALQIST SALSABIL</t>
  </si>
  <si>
    <t>KADEK FAVIAN ATAYA BATRA</t>
  </si>
  <si>
    <t>M. FIQQY AQMAL ZAYDAN</t>
  </si>
  <si>
    <t>MOHAMMAD AFIF SYARIFUDIN</t>
  </si>
  <si>
    <t>DWI LEGA PUTRA TAMA</t>
  </si>
  <si>
    <t>NAEL NAHDIYAH AZZAHRA</t>
  </si>
  <si>
    <t>MOCHAMAD HELMI</t>
  </si>
  <si>
    <t>MOCH FIKRI JAUHARI</t>
  </si>
  <si>
    <t>MOH.GILANG RAMADANI</t>
  </si>
  <si>
    <t>LAILA PUTRI SOVIYAH</t>
  </si>
  <si>
    <t>MARETA RAHELIA PUTRI</t>
  </si>
  <si>
    <t>NABILA AURA MUSTIKA PUTRI</t>
  </si>
  <si>
    <t>ERZHA AURALISA</t>
  </si>
  <si>
    <t>NASYWA ZAHRA NABILA</t>
  </si>
  <si>
    <t>MUH. DAFFA RAMADHAN</t>
  </si>
  <si>
    <t>M. DWI SYAPUTRA</t>
  </si>
  <si>
    <t>NABILA ARTIA ARIYANTI</t>
  </si>
  <si>
    <t>LAILATUL FITRIAH</t>
  </si>
  <si>
    <t>MAS AJI RAMADHANI</t>
  </si>
  <si>
    <t>NADYA RIZKYANA</t>
  </si>
  <si>
    <t>FARIDATUL ALIYA</t>
  </si>
  <si>
    <t>NESSA NANDA APRILIA</t>
  </si>
  <si>
    <t>MUHAMMAD ILHAM RAMADHANI</t>
  </si>
  <si>
    <t>MUHAMMAD IQBAL BAMAHRY</t>
  </si>
  <si>
    <t>NOR MILA AGUSTIN</t>
  </si>
  <si>
    <t>LIFTITA OKTAVIANTI</t>
  </si>
  <si>
    <t>MAULUDATUS ZAHRA</t>
  </si>
  <si>
    <t>NAILA RAMADHANI</t>
  </si>
  <si>
    <t>IMAM SYAFI'I</t>
  </si>
  <si>
    <t>NUR SHABIRAH ARTANTI</t>
  </si>
  <si>
    <t>NADIA RAHMADANI</t>
  </si>
  <si>
    <t>NANDA PUJI SEKAR NIA ANGGRAENI</t>
  </si>
  <si>
    <t>NOVELIA NADINE PRIYO WAHYUNI</t>
  </si>
  <si>
    <t>LUSIANA SALSABILA</t>
  </si>
  <si>
    <t>MAWAR NUR WAHIDIYAH</t>
  </si>
  <si>
    <t>NATASYA RAHMADANI</t>
  </si>
  <si>
    <t>KARINA AZ ZAHRA SYAFADILLAH</t>
  </si>
  <si>
    <t>PUTRI DWI RAHAYU</t>
  </si>
  <si>
    <t>NAJA AN NAZILI IZZUL AZKA</t>
  </si>
  <si>
    <t>NASYWA ALA KHANSA</t>
  </si>
  <si>
    <t>NOVIYA FITRI</t>
  </si>
  <si>
    <t>MUHAMAD AKBAR RAMADAN</t>
  </si>
  <si>
    <t>MOHAMAD ROBBY DWI FIRMANSYAH</t>
  </si>
  <si>
    <t>NIKEN PUTRI ARDINNI</t>
  </si>
  <si>
    <t>MARSELIO PUTRA ALFAREL</t>
  </si>
  <si>
    <t>RAHMA NUR HIDAYAH</t>
  </si>
  <si>
    <t>NIKEN AYU ANDINI</t>
  </si>
  <si>
    <t>NAUFAL NABIL AFIFUDDIN</t>
  </si>
  <si>
    <t>PUTRI MUZEYYINAH</t>
  </si>
  <si>
    <t>NADIA AGUSTINE PUTRI LISTYANTO</t>
  </si>
  <si>
    <t>MUHAMAD ANIS</t>
  </si>
  <si>
    <t>NIMAS NURAINI</t>
  </si>
  <si>
    <t>MIFTAHUL HUDA</t>
  </si>
  <si>
    <t>RAUDHATUL JANNAH</t>
  </si>
  <si>
    <t>RAFFA ALBANI GUEIVARA</t>
  </si>
  <si>
    <t>NAZRIELA FHAIRUZ ZAHRA</t>
  </si>
  <si>
    <t>RAHMAT HIDAYAT</t>
  </si>
  <si>
    <t>NADIA AYU WULANDARI</t>
  </si>
  <si>
    <t>MUHAMMAD RAFLI</t>
  </si>
  <si>
    <t>NURANI LAILI</t>
  </si>
  <si>
    <t>MIFTAHUL HUDA DZULKIFLI</t>
  </si>
  <si>
    <t>RENDI YULISTIO FIRMANSYAH</t>
  </si>
  <si>
    <t>RASSYA RIFKY SETYAWAN  *</t>
  </si>
  <si>
    <t>PUTRI KIRANA LARASATI</t>
  </si>
  <si>
    <t>RAUL FAIZ WIGARCARAKA</t>
  </si>
  <si>
    <t>NURUL HUDA</t>
  </si>
  <si>
    <t>NAAILAH RIFDHA RENANDHA</t>
  </si>
  <si>
    <t>NURUL FADILA</t>
  </si>
  <si>
    <t>MUHAMMAD IRFAN SALILAMA</t>
  </si>
  <si>
    <t>ROFIUL ALI ZAIN</t>
  </si>
  <si>
    <t>RIZKI RAMADHAN</t>
  </si>
  <si>
    <t>RANGGA PUTRA MULYADINATA</t>
  </si>
  <si>
    <t>RISMA FADHILA</t>
  </si>
  <si>
    <t>PUTRI ARIYANI FIRDAUS</t>
  </si>
  <si>
    <t>NARISA AULIA TAUFANY</t>
  </si>
  <si>
    <t>OKTAVIA ROHMADHANI</t>
  </si>
  <si>
    <t>NATASYA THALIA FELISHA</t>
  </si>
  <si>
    <t>RYAN PUTRA ANANDA</t>
  </si>
  <si>
    <t>SALSA ALIYA NABILATUNNISA</t>
  </si>
  <si>
    <t>RISCA MAULIDYAH ARIYANTI ZAIN</t>
  </si>
  <si>
    <t>RIZKA NUR FADILLAH</t>
  </si>
  <si>
    <t>RAJENDRA KAMAL PRAMEGANATA</t>
  </si>
  <si>
    <t>NURUL FADHILAH</t>
  </si>
  <si>
    <t>RACHMA MAYNINA</t>
  </si>
  <si>
    <t>NAYLA SASKIA PUTRI ASS-SHIFA</t>
  </si>
  <si>
    <t>SABILLA VERONIKA</t>
  </si>
  <si>
    <t>SALSABILA AISYA WIDIANTO PUTRI</t>
  </si>
  <si>
    <t>SHAFIRA PUTRI RINDYANI</t>
  </si>
  <si>
    <t>RIZKY ZIDANE HAFIZH</t>
  </si>
  <si>
    <t>RIKA AYU WIJAYANTI</t>
  </si>
  <si>
    <t>PRADITA RASYADAN AKMAL</t>
  </si>
  <si>
    <t>RAFFA GALANG PRAYOGA</t>
  </si>
  <si>
    <t>PRATOMO ADI WICAKSONO</t>
  </si>
  <si>
    <t>SAFIRA DWI RENATA</t>
  </si>
  <si>
    <t>SHAFIQA NAILA PUTRI RONFIANI</t>
  </si>
  <si>
    <t>SHAFIRA RAMADHANI</t>
  </si>
  <si>
    <t>ROMADHONA RESA AYU SARI</t>
  </si>
  <si>
    <t>SINTA APRILIA</t>
  </si>
  <si>
    <t>RISALAH AULIA</t>
  </si>
  <si>
    <t>RAKHA RADITYA NUGRAHA</t>
  </si>
  <si>
    <t>RATU BILGIS EFENDI</t>
  </si>
  <si>
    <t>SASCHA NAYSHA AURELIA</t>
  </si>
  <si>
    <t>SHINTA DWI PUSPITASARI</t>
  </si>
  <si>
    <t>SILVI KURROTUL AINI</t>
  </si>
  <si>
    <t>SHANDY RACHMAN</t>
  </si>
  <si>
    <t>SYIFA TRI KUMALA AZHARY</t>
  </si>
  <si>
    <t>ROSE EVELINE DEWI</t>
  </si>
  <si>
    <t>ROOKIE AVANTIO EMIRUL IKHSAN</t>
  </si>
  <si>
    <t>RIDHA AULIA CINDYANA PUTRI</t>
  </si>
  <si>
    <t>TALITHA SYAKIRAH MACHFUDI</t>
  </si>
  <si>
    <t>ULFA DWI YANTI</t>
  </si>
  <si>
    <t>SULAIMAN SYAH</t>
  </si>
  <si>
    <t>TASYA NOVIASARI ANGGRAINI</t>
  </si>
  <si>
    <t>TIARA MARDA LESTARI</t>
  </si>
  <si>
    <t>ROYAN UMAR FARUK</t>
  </si>
  <si>
    <t>SHAFIRA NOOR NAYLA PURWANTO</t>
  </si>
  <si>
    <t>SASKIA MAHARANI PRABOWO RD</t>
  </si>
  <si>
    <t>VINCENTIUS RANGER ADYATMA SAPUTRO</t>
  </si>
  <si>
    <t>VINA IRSADILA RAHMADANI</t>
  </si>
  <si>
    <t>SYAHRANI AZIZAH RAHMAN</t>
  </si>
  <si>
    <t>TSANIYA SALSABILA</t>
  </si>
  <si>
    <t>VALERINE KEREN NATANIA</t>
  </si>
  <si>
    <t>SILVI SABELA KANAHAYA</t>
  </si>
  <si>
    <t>SITI MUNADIA</t>
  </si>
  <si>
    <t>ZSA ZSA AZ ZAHRA ADJI</t>
  </si>
  <si>
    <t>AUXILIA DIVA PUTRI SAHARA</t>
  </si>
  <si>
    <t>WARDA</t>
  </si>
  <si>
    <t>VANNY AUDIA ARTA HERMAWAN</t>
  </si>
  <si>
    <t>YUNITA RAHMAWATI</t>
  </si>
  <si>
    <t>ZAHRATUL JANNAH</t>
  </si>
  <si>
    <t>YEYEN PUTRI PRATIWI LESTARI</t>
  </si>
  <si>
    <t>TASYA NUR AZIZA</t>
  </si>
  <si>
    <t>MASILATUL BADRIYAH</t>
  </si>
  <si>
    <t>NARENDRA BINTANG DEVANI</t>
  </si>
  <si>
    <t>WIDYA SEPTI ADIAGA</t>
  </si>
  <si>
    <t>VIVERIA VLAFINA RAMADHANIE</t>
  </si>
  <si>
    <t>ZAHRA AIDAH CAHAYANTI</t>
  </si>
  <si>
    <t>MOCH. AGUNG SAPUTRA</t>
  </si>
  <si>
    <t>NABILAH HAYU DAVINA</t>
  </si>
  <si>
    <t>TITIS NABILA MAHARANI</t>
  </si>
  <si>
    <t>NABILAH PUTRI AULIA</t>
  </si>
  <si>
    <t>CATUR ADI SAMPURNO</t>
  </si>
  <si>
    <t>VERNANDO</t>
  </si>
  <si>
    <t>DIO DIKA ARDIANSYAH</t>
  </si>
  <si>
    <t>MUHAMMAD YAZID AZMY</t>
  </si>
  <si>
    <t>DWIKY FADILAH PRASETYO</t>
  </si>
  <si>
    <t>AHMAD ROMADHONI</t>
  </si>
  <si>
    <t>SALMA DWI ARIYANTI</t>
  </si>
  <si>
    <t>PUTRI ANDINA IMAMATUS S.</t>
  </si>
  <si>
    <t>ABU BAKAR</t>
  </si>
  <si>
    <t>DIAN MAHARANI</t>
  </si>
  <si>
    <t>LILIK YULIATI</t>
  </si>
  <si>
    <t>FIKRI ARDIANTO</t>
  </si>
  <si>
    <t>RIMA AYU ANINDYA PUTRI</t>
  </si>
  <si>
    <t>JENIS KELAMIN</t>
  </si>
  <si>
    <t>SBK</t>
  </si>
  <si>
    <t>SENI BUDAYA 7</t>
  </si>
  <si>
    <t>KD PENGETAHUAN</t>
  </si>
  <si>
    <t>PKARYA</t>
  </si>
  <si>
    <t>a1</t>
  </si>
  <si>
    <t>a2</t>
  </si>
  <si>
    <t>b1</t>
  </si>
  <si>
    <t>b2</t>
  </si>
  <si>
    <t>c1</t>
  </si>
  <si>
    <t>c2</t>
  </si>
  <si>
    <t>d1</t>
  </si>
  <si>
    <t>d2</t>
  </si>
  <si>
    <t>pai71</t>
  </si>
  <si>
    <t>pai72</t>
  </si>
  <si>
    <t>pai81</t>
  </si>
  <si>
    <t>pai82</t>
  </si>
  <si>
    <t>pai91</t>
  </si>
  <si>
    <t>pai92</t>
  </si>
  <si>
    <t>ppkn71</t>
  </si>
  <si>
    <t>ppkn72</t>
  </si>
  <si>
    <t>ppkn81</t>
  </si>
  <si>
    <t>ppkn82</t>
  </si>
  <si>
    <t>ppkn91</t>
  </si>
  <si>
    <t>ppkn92</t>
  </si>
  <si>
    <t>bindo71</t>
  </si>
  <si>
    <t>bindo72</t>
  </si>
  <si>
    <t>bindo81</t>
  </si>
  <si>
    <t>bindo82</t>
  </si>
  <si>
    <t>bindo91</t>
  </si>
  <si>
    <t>bindo92</t>
  </si>
  <si>
    <t>mtk71</t>
  </si>
  <si>
    <t>mtk72</t>
  </si>
  <si>
    <t>mtk81</t>
  </si>
  <si>
    <t>mtk82</t>
  </si>
  <si>
    <t>mtk91</t>
  </si>
  <si>
    <t>mtk92</t>
  </si>
  <si>
    <t>ipa71</t>
  </si>
  <si>
    <t>ipa72</t>
  </si>
  <si>
    <t>ipa81</t>
  </si>
  <si>
    <t>ipa82</t>
  </si>
  <si>
    <t>ipa91</t>
  </si>
  <si>
    <t>ipa92</t>
  </si>
  <si>
    <t>ips71</t>
  </si>
  <si>
    <t>ips72</t>
  </si>
  <si>
    <t>ips81</t>
  </si>
  <si>
    <t>ips82</t>
  </si>
  <si>
    <t>ips91</t>
  </si>
  <si>
    <t>ips92</t>
  </si>
  <si>
    <t>bingg71</t>
  </si>
  <si>
    <t>bingg72</t>
  </si>
  <si>
    <t>bingg81</t>
  </si>
  <si>
    <t>bingg82</t>
  </si>
  <si>
    <t>bingg91</t>
  </si>
  <si>
    <t>bingg92</t>
  </si>
  <si>
    <t>sbk71</t>
  </si>
  <si>
    <t>sbk72</t>
  </si>
  <si>
    <t>sbk81</t>
  </si>
  <si>
    <t>sbk82</t>
  </si>
  <si>
    <t>sbk91</t>
  </si>
  <si>
    <t>sbk92</t>
  </si>
  <si>
    <t>bjawa71</t>
  </si>
  <si>
    <t>bjawa72</t>
  </si>
  <si>
    <t>bjawa81</t>
  </si>
  <si>
    <t>bjawa82</t>
  </si>
  <si>
    <t>bjawa91</t>
  </si>
  <si>
    <t>bjawa92</t>
  </si>
  <si>
    <t>penjas71</t>
  </si>
  <si>
    <t>penjas72</t>
  </si>
  <si>
    <t>penjas81</t>
  </si>
  <si>
    <t>penjas82</t>
  </si>
  <si>
    <t>penjas91</t>
  </si>
  <si>
    <t>penjas92</t>
  </si>
  <si>
    <t>pkarya71</t>
  </si>
  <si>
    <t>pkarya72</t>
  </si>
  <si>
    <t>pkarya81</t>
  </si>
  <si>
    <t>pkarya82</t>
  </si>
  <si>
    <t>pkarya91</t>
  </si>
  <si>
    <t>pkarya92</t>
  </si>
  <si>
    <t>memahami  konsep dan prosedur menggambar flora, fauna dan benda alam</t>
  </si>
  <si>
    <t xml:space="preserve">memahami    konsep dan prosedur  penerapan ragam hias pada  bahan tekstil </t>
  </si>
  <si>
    <t xml:space="preserve">memahami  teknik vokal dalam bernyanyi lagu secara unisono  </t>
  </si>
  <si>
    <t>memahami teknik bermain  musik  sederhana secara perorangan dan  kelompok</t>
  </si>
  <si>
    <t xml:space="preserve">memahami  gerak tari berdasarkan unsur  ruang waktu dan tenaga </t>
  </si>
  <si>
    <t>memahami gerak tari sesuai dengan level dan pola lantai</t>
  </si>
  <si>
    <t>memahami  teknik olah tubuh, olah suara, dan olah rasa</t>
  </si>
  <si>
    <t>memahami rancangan teknik  pementasan</t>
  </si>
  <si>
    <t xml:space="preserve">memahami makna al-Asmaul-Husna: Al-’Alim, al-Khabir, as-Sami’, dan al-Bashir </t>
  </si>
  <si>
    <t>memahami makna empati terhadap sesama sesuai Q.S. An-Nisa (4): 8 dan hadis terkait</t>
  </si>
  <si>
    <t>memahami makna Q.S. Al-Maidah (5): 90–91 dan 32 serta Hadis terkait</t>
  </si>
  <si>
    <t>memahami makna beriman kepada Rasul Allah Swt</t>
  </si>
  <si>
    <t xml:space="preserve">memahami sejarah dan semangat komitmen  para pendiri Negara dalam merumuskan dan menetapkan Pancasila sebagai dasar negara </t>
  </si>
  <si>
    <t xml:space="preserve">memahami karakteristik daerah tempat tinggalnya dalam kerangka NKRI </t>
  </si>
  <si>
    <t>memahami nilai-nilai Pancasila sebagai dasar negara dan pandangan hidup bangsa</t>
  </si>
  <si>
    <t>memahami Hak Asasi Manusia (HAM) dalam Undang-Undang Dasar Negara Republik Indonesia Tahun 1945</t>
  </si>
  <si>
    <t>memahami, membedakan, mengklasifikasi dan mengidentifikasi kekurangan teks hasil observasi berdasarkan kaidah teks secara lisan dan tulis</t>
  </si>
  <si>
    <t>memahami, membedakan, mengklasifikasi dan mengidentifikasi kekurangan teks eksplanasi berdasarkan kaidah teks secara lisan dan tulis</t>
  </si>
  <si>
    <t>memahami, membedakan dan mengidentifikasi kekurangan teks cerita moral/fabel secara lisan dan tulis</t>
  </si>
  <si>
    <t>memahami, membedakan dan mengidentifikasi kekurangan teks diskusi secara lisan dan tulis</t>
  </si>
  <si>
    <t>membandingkan dan mengurutkan beberapa bilangan bulat dan pecahan serta menerapkan operasi hitung bilangan bulat dan bilangan pecahan dengan memanfaatkan berbagai sifat operasi</t>
  </si>
  <si>
    <t>mengidentifikasi, menaksir dan menghitung bangun datar dan menggunakannya untuk menentukan keliling dan luas</t>
  </si>
  <si>
    <t>menggunakan koordinat Cartesius dalam menjelaskan posisi relatif benda terhadap acuan tertentu</t>
  </si>
  <si>
    <t>menentukan nilai persamaan kuadrat dengan satu variabel yang tidak diketahui</t>
  </si>
  <si>
    <t>memahami konsep pengukuran berbagai besaran  serta pentingnya perumusan satuan baku dalam pengukuran</t>
  </si>
  <si>
    <t>mendeskripsikan keragaman pada sistem organisasi kehidupan dari tingkat sel sampai organisme, serta komposisi utama penyusun sel</t>
  </si>
  <si>
    <t>memahami gerak lurus, dan pengaruh gaya terhadap gerak berdasarkan Hukum Newton, serta penerapannya pada gerak makhluk hidup dan gerak benda dalam kehidupan sehari-hari.</t>
  </si>
  <si>
    <t xml:space="preserve">mendeskripsikan sistem pencernaan serta keterkaitannya dengan sistem pernapasan, sistem peredaran darah, dan penggunaan energi makanan  </t>
  </si>
  <si>
    <t>memahami aspek keruangan dan konektivitas antar ruang dan waktu dalam lingkup regional serta perubahan dan keberlanjutan kehidupan manusia</t>
  </si>
  <si>
    <t>memahami jenis-jenis kelembagaan sosial, budaya, ekonomi dan politik dalam masyarakat</t>
  </si>
  <si>
    <t>memahami aspek keruangan dan konektivitas antar ruang dan waktu dalam lingkup nasional serta perubahan dan keberlanjutan kehidupan manusia</t>
  </si>
  <si>
    <t>mendiskripsikan fungsi dan peran kelembagaan sosial, budaya, ekonomi dan politik  dalam masyarakat</t>
  </si>
  <si>
    <t>memahami fungsi sosial, struktur teks, dan unsur kebahasaan pada ungkapan sapaan, pamitan, ucapan terimakasih dan permintaan maaf</t>
  </si>
  <si>
    <t>memahami fungsi sosial, struktur dan unsur kebahasaan pada teks  sifat orang, binatang, benda</t>
  </si>
  <si>
    <t>menerapkan struktur teks dan unsur kebahasaan dari ungkapan meminta perhatian, mengecek pemahaman, menghargai kinerja yang baik, dan meminta dan mengungkapkan pendapat</t>
  </si>
  <si>
    <t>menerapkan struktur teks dan unsur kebahasaan menyatakan dan menanyakan tindakan/kejadian yang sedang dilakukan/berlangsung saat ini</t>
  </si>
  <si>
    <t>memahami teks hasil observasi, tanggapan deskriptif,  dan eksposisi dalam bentuk informasi atau berita secara lisan dan tulis</t>
  </si>
  <si>
    <t>memahami struktur teks, unsur kebahasaan, dan pesan moral puisi secara lisan dan tulis.</t>
  </si>
  <si>
    <t>mengidentifikasi, memahami dan menganalisis struktur teks, unsur kebahasaan, dan pesan moral cerita fiksi secara lisan dan tulis.</t>
  </si>
  <si>
    <t>memahami struktur teks, unsur kebahasaan dalam menulis berbagai jenis surat, iklan, dan reklame sesuai konteks</t>
  </si>
  <si>
    <t>memahami konsep keterampilan gerak fundamental permainan bola besar.</t>
  </si>
  <si>
    <t>memahami konsep variasi dan kombinasi keterampilan permainan bola besar.</t>
  </si>
  <si>
    <t>memahami konsep dan prosedur menggambar gubahan flora dan fauna serta geometrik menjadi ragam hias</t>
  </si>
  <si>
    <t>memahami   konsep  dan prosedur penerapan ragam hias pada bahan kayu</t>
  </si>
  <si>
    <t>memahami teknik vokal dalam    bernyanyi  lagu secara vokal group</t>
  </si>
  <si>
    <t>memahami teknik bermain    musik ansambel sederhana</t>
  </si>
  <si>
    <t>memahami   gerak tari  berdasarkan ruang waktu dan tenaga sesuai iringan</t>
  </si>
  <si>
    <t>memahami  gerak tari   berdasarkan level, dan pola lantai  sesuai iringan</t>
  </si>
  <si>
    <t>memahami teknik penyusunan, konsep dan  naskah  drama</t>
  </si>
  <si>
    <t>memahami teknik menampilkan pertunjukkan teater</t>
  </si>
  <si>
    <t>memahami makna amanah sesuai Q.S. Al-Anfal (8): 27 dan istiqamah sesuai Q.S. Al-Ahqaf (46): 13 dan hadis terkait</t>
  </si>
  <si>
    <t>memahami Q.S. Al- Mujadilah (58): 11 dan Q.S. Ar-Rahman (55): 33 serta hadits terkait tentang menuntut ilmu.</t>
  </si>
  <si>
    <t>memahami hikmah shalat sunnah berjamaah dan munfarid</t>
  </si>
  <si>
    <t>memahami hikmah penetapan makanan dan minuman yang halal dan haram berdasarkan Al-Quran dan Hadits</t>
  </si>
  <si>
    <t xml:space="preserve">memahami sejarah perumusan dan pengesahan Undang-Undang Dasar Negara Republik Indonesia Tahun 1945 </t>
  </si>
  <si>
    <t>memahami  keberagaman suku, agama, ras, budaya, dan gender</t>
  </si>
  <si>
    <t>memahami fungsi lembaga-lembaga negara dalam UUD Negara Republik Indonesia Tahun 1945</t>
  </si>
  <si>
    <t>memahami makna keberagaman dalam bingkai Bhinneka Tunggal Ika</t>
  </si>
  <si>
    <t>memahami, membedakan, mengklasifikasi dan mengidentifikasi kekurangan teks tanggapan deskriptif berdasarkan kaidah teks secara lisan dan tulis</t>
  </si>
  <si>
    <t>memahami, membedakan, mengklasifikasi dan mengidentifikasi kekurangan teks cerita pendek berdasarkan kaidah teks secara lisan dan tulis</t>
  </si>
  <si>
    <t>memahami, membedakan dan mengidentifikasi kekurangan teks biografi secara lisan dan tulis</t>
  </si>
  <si>
    <t>memahami, membedakan dan mengidentifikasi kekurangan teks ulasan secara lisan dan tulis</t>
  </si>
  <si>
    <t>menjelaskan pengertian himpunan, himpunan bagian, komplemen himpunan, operasi himpunan dan menunjukkan contoh dan bukan contoh</t>
  </si>
  <si>
    <t>menyelesaikan persamaan dan pertaksamaan linear satu variabel</t>
  </si>
  <si>
    <t xml:space="preserve">menerapkan operasi aljabar yang melibatkan bilangan rasional </t>
  </si>
  <si>
    <t>mengidentifikasi ciri hidup dan tak hidup dari benda-benda dan makhluk hidup yang ada di lingkungan sekitar</t>
  </si>
  <si>
    <t xml:space="preserve">memahami karakteristik zat, serta perubahan fisika dan kimia pada zat </t>
  </si>
  <si>
    <t xml:space="preserve">mendeskripsikan kegunaan pesawat sederhana dalam kehidupan sehari-hari dan hubungannya dengan kerja otot pada struktur rangka manusia. </t>
  </si>
  <si>
    <t xml:space="preserve">menjelaskan struktur dan fungsi sistem eksresi pada manusia dan penerapannya dalam menjaga kesehatan diri. </t>
  </si>
  <si>
    <t>memahami perubahan masyarakat Indonesia pada masa praaksara, masa hindu buddha dan masa Islam dalam aspek geografis, ekonomi, budaya, pendidikan dan politik</t>
  </si>
  <si>
    <t>Memahami pengertian dinamika interaksi manusia dengan lingkungan alam, sosial, budaya, dan ekonomi</t>
  </si>
  <si>
    <t>mendeskripsikan perubahan masyarakat Indonesia pada masa penjajahan dan tumbuhnya semangat kebangsaan serta perubahan dalam aspek geografis, ekonomi, budaya, pendidikan dan politik</t>
  </si>
  <si>
    <t>mendeskripsikan bentuk-bentuk dan sifat dinamika interaksi manusia dengan lingkungan alam, sosial, budaya, dan ekonomi</t>
  </si>
  <si>
    <t>memahami fungsi sosial, struktur teks, dan unsur kebahasaan pada ungkapan perkenalan diri</t>
  </si>
  <si>
    <t>memahami fungsi sosial, struktur dan unsur kebahasaan pada teks tingkah laku/tindakan/fungsi orang, binatang, benda</t>
  </si>
  <si>
    <t>menerapkan struktur teks dan unsur kebahasaan menyatakan dan menanyakan tentang kemampuan dan kemauan melakukan suatu tindakan</t>
  </si>
  <si>
    <t>menerapkan struktur teks dan unsur kebahasaan menyatakan dan menanyakan hubungan sebab akibat dan hubungan kebalikan</t>
  </si>
  <si>
    <t>memahami struktur teks, dan unsur kebahasaan dari teks lisan dan tulis untuk menceritakan pengalaman pribadi, profil tokoh , kegiatan, atau peristiwa.</t>
  </si>
  <si>
    <t>memahami struktur teks, unsur kebahasaan, dan pesan moral tembang macapat dan lagu kreasi secara lisan dan tulis.n</t>
  </si>
  <si>
    <t>memahami struktur dan unsur kebahasaan dalam teks sesuai ragam bahasa dan gaya berbahasa (basa rinengga /lalonget)</t>
  </si>
  <si>
    <t>memahami struktur teks, unsur kebahasaan, dan pesan moral tembang macapat secara lisan dan tulis.</t>
  </si>
  <si>
    <t>memahami konsep keterampilan gerak fundamental permainan bola kecil.</t>
  </si>
  <si>
    <t>memahami konsep variasi dan kombinasi keterampilan permainan bola kecil.</t>
  </si>
  <si>
    <t>memahami ketentuan bersuci dari hadas besar berdasarkan ketentuan syari’at Islam</t>
  </si>
  <si>
    <t>memahami ketentuan shalat Jamak Qasar</t>
  </si>
  <si>
    <t>memahami hikmah sujud syukur, sujud sahwi, dan sujud tilawah</t>
  </si>
  <si>
    <t>memahami sejarah pertumbuhan ilmu pengetahuan sampai masa Umayah dan masa Abbasiyah</t>
  </si>
  <si>
    <t>memahami isi alinea Pembukaan Undang-Undang Dasar Negara Republik Indonesia Tahun 1945</t>
  </si>
  <si>
    <t>memahami pengertian dan makna Bhinneka Tunggal Ika</t>
  </si>
  <si>
    <t>memahami tata urutan peraturan perundang-undangan nasional</t>
  </si>
  <si>
    <t>memahami unsur-unsur NKRI</t>
  </si>
  <si>
    <t>memahami, membedakan, mengklasifikasi dan mengidentifikasi kekurangan teks eksposisi secara mandiri berdasarkan kaidah teks secara lisan dan tulis</t>
  </si>
  <si>
    <t>memahami, membedakan, mengklasifikasi dan mengidentifikasi pengubahan berbagai jenis teks berdasarkan kaidah teks secara lisan dan tulis</t>
  </si>
  <si>
    <t>memahami, membedakan dan mengidentifikasi kekurangan teks prosedur secara lisan dan tulis</t>
  </si>
  <si>
    <t>memahami konsep perbandingan dan menggunakan bahasa perbandingan dalam mendeskripsikan hubungan dua besaran atau lebih</t>
  </si>
  <si>
    <t>memahami konsep transformasi (dilatasi, translasi, pencerminan, rotasi) menggunakan objek-objek geometri</t>
  </si>
  <si>
    <t>menyajikan fungsi dalam berbagai bentuk relasi, pasangan berurut, rumus fungsi, tabel, grafik, dan diagram</t>
  </si>
  <si>
    <t>mengidentifikasi unsur, keliling, dan luas dari lingkaran</t>
  </si>
  <si>
    <t>memahami prosedur pengklasifikasian dan dapat mengklasifikasikan berbagai makhluk hidup dan benda tak hidup berdasarkan ciri yang diamati</t>
  </si>
  <si>
    <t xml:space="preserve">menjelaskan keterkaitan struktur jaringan tumbuhan dan fungsinya, serta berbagai pemanfaatannya dalam teknologi yang terilhami oleh struktur tersebut </t>
  </si>
  <si>
    <t>memahami konsep getaran, gelombang, bunyi, dan pendengaran, serta penerapannya dalam sistem sonar pada hewan dan dalam kehidupan sehari-hari</t>
  </si>
  <si>
    <t>memahami fungsi sosial, struktur, dan unsur kebahasaan dari teks  nama hari, bulan, waktu, tanggal dan tahun</t>
  </si>
  <si>
    <t>memahami fungsi sosial, struktur dan unsur kebahasaan dari teks instruksi, tanda atau rambu dan tanda peringatan</t>
  </si>
  <si>
    <t>menerapkan struktur teks dan unsur kebahasaan dari ungkapan memberi instruksi, mengajak, melarang dan minta ijin</t>
  </si>
  <si>
    <t>menerapkan struktur teks dan unsur kebahasaan menyatakan dan menanyakan perbandingan jumlah dan sifat orang, binatang dan benda</t>
  </si>
  <si>
    <t>memahami struktur teks, unsur kebahasaan, dan pesan moral dari teks lisan dan tulis yang berupa fiksi (wayang/ cerkak/folklor/ topeng dhalang).</t>
  </si>
  <si>
    <t>memahami kaidah penulisan teks berupa kalimat sederhana dengan Aksara Jawa/ Carakan Madhura.</t>
  </si>
  <si>
    <t>memahami kaidah dalam kegiatan wawancara, dialog, dan diskusi sesuai dengan tatakrama.</t>
  </si>
  <si>
    <t>memahami teks berupa paragraf Aksara Jawa/Camkan Madhura</t>
  </si>
  <si>
    <t>memahami konsep keterampilan gerak fundamental salah satu nomor atletik (jalan cepat, lari, lompat, dan lempar).</t>
  </si>
  <si>
    <t>memahami konsep variasi dan kombinasi keterampilan salah satu nomor atletik (jalan cepat, lari, lompat, dan lempar).</t>
  </si>
  <si>
    <t>SENI BUDAYA 8</t>
  </si>
  <si>
    <t>memahami ketentuan shalat berjamaah</t>
  </si>
  <si>
    <t>memahami sejarah perjuangan Nabi Muhammad SAW periode  Madinah</t>
  </si>
  <si>
    <t>memahami hikmah puasa wajib dan sunnah</t>
  </si>
  <si>
    <t>memahami norma-norma yang berlaku dalam kehidupan bermasyarakat dan bernegara</t>
  </si>
  <si>
    <t>memahami norma dan kebiasaan antardaerah di Indonesia</t>
  </si>
  <si>
    <t>memahami, membedakan, mengklasifikasi dan mengidentifikasi kekurangan teks eksposisi secara berkelompok berdasarkan kaidah teks secara lisan dan tulis</t>
  </si>
  <si>
    <t>memahami, membedakan, mengklasifikasi dan mengidentifikasi analisis, ringkasan dan revisi berbagai jenis teks berdasarkan kaidah teks secara lisan dan tulis</t>
  </si>
  <si>
    <t>memahami berbagai konsep dan prinsip garis dan sudut dalam pemecahan masalah nyata.</t>
  </si>
  <si>
    <t>menemukan peluang empirik yang diperoleh dari sekelompok data dan memahami teknik penyajian data dua variabel menggunakan tabel dan grafik</t>
  </si>
  <si>
    <t>menentukan persamaan garis lurus dan grafiknya</t>
  </si>
  <si>
    <t>menentukan luas permukaan dan volume kubus, balok, prisma, dan limas</t>
  </si>
  <si>
    <t>mendeskripsikan keterkaitan sifat bahan dan pemanfaatannya dalam kehidupan sehari-hari, serta pengaruh pemanfaatan bahan tertentu terhadap kesehatan manusia</t>
  </si>
  <si>
    <t>mendeskripsikan sifat-sifat cahaya, pembentukan bayangan, serta aplikasinya untuk menjelaskan penglihatan manusia/ mata serangga, dan prinsip kerja alat optik</t>
  </si>
  <si>
    <t>memahami fungsi sosial, struktur, dan unsur kebahasaan dari teks pemaparan jati diri</t>
  </si>
  <si>
    <t>memahami fungsi sosial, struktur dan unsur kebahasaan dari teks deskriptif tentang orang, binatang dan benda, sangat pendek dan sederhana</t>
  </si>
  <si>
    <t>menerapkan struktur teks dan unsur kebahasaan  dari teks undangan pribadi dan ucapan selamat</t>
  </si>
  <si>
    <t>menerapkan struktur teks dan unsur kebahasaan teks deskriptif dengan menyatakan dan menanyakan tentang deskripsi orang, binatang, dan benda, pendek dan sederhana</t>
  </si>
  <si>
    <t>memahami konsep keterampilan gerak fundamental olahraga beladiri.</t>
  </si>
  <si>
    <t>memahami konsep variasi dan kombinasi keterampilan olahraga beladiri.</t>
  </si>
  <si>
    <t>memahami sejarah perjuangan Nabi Muhammad SAW periode Mekah</t>
  </si>
  <si>
    <t>mengetahui sikap terpuji khulafaurrasyidin</t>
  </si>
  <si>
    <t>memahami Teorema Pythagoras melalui alat peraga dan penyelidikan berbagai pola bilangan</t>
  </si>
  <si>
    <t>memahami konsep perbandingan dengan menggunakan tabel, grafik, dan persamaan</t>
  </si>
  <si>
    <t xml:space="preserve">mendeskripsikan struktur bumi untuk menjelaskan fenomena gempa bumi dan gunung api, serta tindakan yang diperlukan untuk mengurangi resiko bencana. </t>
  </si>
  <si>
    <t>memahami fungsi sosial, struktur  dan unsur kebahasaan pada teks nama dan jumlah binatang, benda dan bangunan publik dalam kehidupan siswa sehari-hari</t>
  </si>
  <si>
    <t>memahami fungsi sosial dan unsur kebahasaan dalam lagu</t>
  </si>
  <si>
    <t>menerapkan struktur teks dan unsur kebahasaan menyatakan dan menanyakan keberadaan orang, benda, binatang dalam jumlah yang tidak tertentu</t>
  </si>
  <si>
    <t>menerapkan struktur teks dan unsur kebahasaan menyatakan dan menanyakan tindakan/kejadian yang dilakukan/terjadi di waktu lampau</t>
  </si>
  <si>
    <t xml:space="preserve">memahami konsep gabungan pola gerak dominan dalam bentuk rangkaian keterampilan dasar senam lantai. </t>
  </si>
  <si>
    <t>memahami konsep latihan peningkatan derajat kebugaran jasmani yang terkait dengan kesehatan dan keterampilan, serta pengukuran hasilnya.</t>
  </si>
  <si>
    <t>memahami konsep dan prosedur menggambar model pada berbagai bahan dan beragam teknik</t>
  </si>
  <si>
    <t xml:space="preserve">memahami   konsep dan prosedur  penerapan  ragam hias flora, fauna dan  geometrik pada kriya dari bahan keras  dengan berbagai teknik </t>
  </si>
  <si>
    <t xml:space="preserve">memahami  teknik dan gaya  lagu daerah secara unisono atau perseorangan    </t>
  </si>
  <si>
    <t>memahami  teknik dan gaya bermain  musik tradisional sederhana secara perorangan dan kelompok</t>
  </si>
  <si>
    <t>memahami  keunikan  gerak tari tradisional berdasarkan pola lantai dengan menggunakan unsur pendukung tari</t>
  </si>
  <si>
    <t>memahami cara menerapkan pola  lantai  dan unsur pendukung gerak tari gaya tradisional pada karya tari kreasi</t>
  </si>
  <si>
    <t>memahami penerapan teknik olah tubuh, olah suara, dan olah rasa yang mengacu pada sumber budaya tradisional</t>
  </si>
  <si>
    <t>memahami  teknik dan rancangan pertunjukkan teater  tradisional</t>
  </si>
  <si>
    <t>memahami Q.S. An-Nisa (4) : 146, Q.S. Al-Baqarah (2): 153, dan Q.S. Ali Imran (3): 134 serta hadis terkait tentang ikhlas, sabar, dan pemaaf</t>
  </si>
  <si>
    <t>memahami makna Q.S. Al-Furqan (25): 63; dan Q.S. Al Isra’(17) : 27; serta hadits terkait</t>
  </si>
  <si>
    <t>memahami teknik penyajian data dua variabel menggunakan tabel, grafik batang, diagram lingkaran, dan grafik garis dengan komputer serta menganalisis hubungan antar variabel</t>
  </si>
  <si>
    <t>menemukan peluang empirik dan teoritik dari data luaran (output) yang mungkin diperoleh berdasarkan sekelompok data nyata</t>
  </si>
  <si>
    <t xml:space="preserve">mendeskripsikan zat aditif dalam makanan dan minuman , dan zat adiktif-psikotropika serta pengaruhnya terhadap kesehatan </t>
  </si>
  <si>
    <t>memahami fungsi sosial, struktur, dan unsur kebahasaan dari teks label nama dan daftar barang</t>
  </si>
  <si>
    <t>menerapkan struktur teks dan unsur kebahasaan menyatakan dan menanyakan tindakan/kejadian yang dilakukan/terjadi secara rutin atau merupakan kebenaran umum</t>
  </si>
  <si>
    <t>menerapkan struktur teks dan unsur kebahasaan teks recount dengan menyatakan dan menanyakan tentang kegiatan, kejadian, dan peristiwa, pendek dan sederhana</t>
  </si>
  <si>
    <t>memahami konsep keterampilan gerak fundamental dalam bentuk rangkaian keterampilan dasar aktivitas gerak ritmik.</t>
  </si>
  <si>
    <t>memahami konsep variasi dan kombinasi keterampilan dasar senam lantai dalam bentuk rangkaian sederhana.</t>
  </si>
  <si>
    <t>memahami  konsep dan prosedur menggambar illustrasi dengan teknik manual atau digital</t>
  </si>
  <si>
    <t>memahami  konsep  dan prosedur  penerapan  ragam hias flora, fauna dan  geometrik pada  kriya tekstil dengan teknik  tapestri</t>
  </si>
  <si>
    <t xml:space="preserve">memahami teknik dan gaya lagu daerah bentuk vokal group  </t>
  </si>
  <si>
    <t>memahami  teknik  dan  gaya bermain musik ansambel tradisional</t>
  </si>
  <si>
    <t>memahami  keunikan peragaan gerak tari   tradisional  berdasarkan pola lantai dengan menggunakan unsur pendukung tari sesuai iringan</t>
  </si>
  <si>
    <t>memahami cara menerapkan pola lantai, unsur pendukung dan iringan gerak tari gaya tradisional pada karya tari kreasi</t>
  </si>
  <si>
    <t>memahami teknik  membuat naskah drama dari sumber budaya tradisional</t>
  </si>
  <si>
    <t>memahami teknik  pertunjukan teater dengan gaya teater tradisional</t>
  </si>
  <si>
    <t>memahami makna iman kepada malaikat berdasarkan dalil naqli</t>
  </si>
  <si>
    <t>memahami konsep latihan peningkatan derajat kebugaran jasmani yang terkait dengan kesehatan, dan pengukuran hasilnya.</t>
  </si>
  <si>
    <t>memahami konsep variasi keterampilan dasar aktivitas gerak ritmik dalam bentuk rangkaian sederhana.</t>
  </si>
  <si>
    <t>memahami konsep keterampilan dasar dua gaya renang yang berbeda.</t>
  </si>
  <si>
    <t>memahami konsep keterampilan dua gaya renang berbeda.</t>
  </si>
  <si>
    <t>SENI BUDAYA 9</t>
  </si>
  <si>
    <t>memahami tindakan P3K pada kejadian darurat, baik pada diri sendiri maupun orang lain.</t>
  </si>
  <si>
    <t>memahami konsep gaya hidup sehat untuk mencegah berbagai penyakit.</t>
  </si>
  <si>
    <t>memahami prinsip-prinsip pencegahan terhadap bahaya seks bebas, NAPZA, dan obat berbahaya lainnya, bagi diri sendiri, keluarga dan masyarakat.</t>
  </si>
  <si>
    <t>memahami konsep pola makan sehat, bergizi dan seimbang.</t>
  </si>
  <si>
    <t>memahami manfaat jangka panjang dari partisipasi dalam aktivitas fisik secara teratur.</t>
  </si>
  <si>
    <t>KD KETRAMPILAN</t>
  </si>
  <si>
    <t>PRAKARYA 7</t>
  </si>
  <si>
    <t>menyajikan contoh perilaku yang mencerminkan orang yang meneladani al-Asmaul-Husna: Al-’Alim, al-Khabir, as-Sami’, dan al-Bashir.</t>
  </si>
  <si>
    <t>mencontohkan perilaku empati terhadap sesama sesuai QS An-Nisa (4): 8 dan hadis terkait</t>
  </si>
  <si>
    <t>membaca dan menunjukkan hafalan Q.S. Al-Maidah (5): 90–91 dan 32  dengan tartil serta hadits terkait</t>
  </si>
  <si>
    <t>menyajikan dalil naqli tentang beriman kepada Rasul Allah Swt</t>
  </si>
  <si>
    <t>menyaji hasil telaah tentang “sejarah dan semangat komitmen para pendiri negara dalam merumuskan dan menetapkan Pancasila sebagai dasar negara”</t>
  </si>
  <si>
    <t>menyaji hasil pengamatan karakteristik daerah tempat tinggalnya sebagai bagian utuh dari NKRI</t>
  </si>
  <si>
    <t>menalar nilai-nilai Pancasila sebagai dasar negara dan pandangan hidup bangsa dalam kehidupan sehari-hari</t>
  </si>
  <si>
    <t>menyaji pelaksanaan kewajiban asasi manusia sebagaimana diatur Undang-Undang Dasar Negara Republik Indonesia Tahun 1945</t>
  </si>
  <si>
    <t>menyusun, menelaah, merevisi dan meringkas teks  hasil observasi sesuai dengan karakteristik teks yang akan dibuat  secara lisan dan tulis</t>
  </si>
  <si>
    <t>menyusun, menelaah, merevisi dan meringkas teks eksplanasi sesuai dengan karakteristik teks yang akan dibuat  secara lisan dan tulis</t>
  </si>
  <si>
    <t xml:space="preserve">menangkap makna, menyusun, menelaah, meringkas dan merevisi teks cerita moral/fabel sesuai dengan karakteristik teks yang akan dibuat secara lisan dan tulis </t>
  </si>
  <si>
    <t xml:space="preserve">menangkap makna, menyusun, menelaah, meringkas dan merevisi teks diskusi sesuai dengan karakteristik teks yang akan dibuat secara lisan dan tulis </t>
  </si>
  <si>
    <t xml:space="preserve">menggunakan pola dan generalisasi untuk menyelesaikan masalah </t>
  </si>
  <si>
    <t>menyelesaikan permasalahan nyata yang terkait penerapan sifat-sifat persegi panjang, persegi, trapesium, jajargenjang, belah ketupat, dan layang-layang</t>
  </si>
  <si>
    <t xml:space="preserve">menggunakan pola dan generalisasi untuk menyelesaikan masalah nyata </t>
  </si>
  <si>
    <t>menyajikan hasil pengukuran terhadap besaran-besaran dengan menggunakan satuan tak baku dan satuan baku</t>
  </si>
  <si>
    <t>melakukan pengamatan untuk menyelidiki struktur tumbuhan dan hewan serta Membuat dan menyajikan poster tentang sel dan bagian-bagiannya</t>
  </si>
  <si>
    <t>melakukan penyelidikan tentang gerak, gerak pada makhluk hidup, dan percobaan tentang pengaruh gaya terhadap gerak.</t>
  </si>
  <si>
    <t>melakukan penyelidikan tentang pencernaan mekanis dan enzimatis pada makanan</t>
  </si>
  <si>
    <t>mengobservasi aspek keruangan dan konektivitas antar ruang dan waktu dalam lingkup regional serta perubahan dan keberlanjutan kehidupan manusia</t>
  </si>
  <si>
    <t>menghasilkan gagasan kreatif untuk memahami jenis-jenis kelembagaan sosial, budaya, ekonomi dan politik</t>
  </si>
  <si>
    <t>menyajikan hasil olahan telaah tentang peninggalan kebudayaan dan fikiran masyarakat Indonesia pada masa penjajahan dan tumbuhnya semangat kebangsaan</t>
  </si>
  <si>
    <t>menggunakan berbagai strategi untuk memecahkan masalah yang berkaitan dengan fungsi  peran kelembagaan sosial, budaya, ekonomi dan politik di lingkungan masyarakat sekitar</t>
  </si>
  <si>
    <t>menyusun teks lisan sederhana untuk mengucapkan dan merespon sapaan, pamitan, ucapan terimakasih, dan permintaan maaf</t>
  </si>
  <si>
    <t>menyusun teks tulis label nama (label) dan daftar barang (list)</t>
  </si>
  <si>
    <t>menyusun teks lisan sederhana untuk mengucapkan dan merespon ungkapan meminta perhatian, mengecek pemahaman, dan menghargai kinerja yang baik</t>
  </si>
  <si>
    <t>menyusun teks lisan dan tulis untuk menyatakan dan menanyakan tentang tindakan/kejadian yang sedang dilakukan/berlangsung saat ini</t>
  </si>
  <si>
    <t>menelaah dan menyunting teks hasil observasi, tanggapan deskriptif, dan eksposisi dalam bentuk informasi atau berita secara lisan dan tulis.</t>
  </si>
  <si>
    <t>mengapresiasi teks puisi secara lisan dan tulis.</t>
  </si>
  <si>
    <t>mengapresiasi cerita fiksi (wayang/cerkak/folklor/topeng dhalang) secara lisan dan tulis.</t>
  </si>
  <si>
    <t>menulis berbagai jenis surat,  iklan, dan reklame sesuai dengan kaidah dan konteks.</t>
  </si>
  <si>
    <t>mempraktikkan teknik dasar permainan bola besar dengan menekankan gerak dasar fundamental.</t>
  </si>
  <si>
    <t>mempraktikkan variasi dan kombinasi keterampilan berbagai permainan bola besar dengan koordinasi yang baik.</t>
  </si>
  <si>
    <t>mencontohkan perilaku amanah sesuai Q.S. Al-Anfal (8): 27 dan perilaku istiqamah sesuai QS. Al-Ahqaf (46): 13 dan hadis terkait</t>
  </si>
  <si>
    <t>membaca dan menunjukkan hafalan Q.S. Al- Mujadilah (58):11, Q.S. Ar-Rahman (55): 33, Q.S. An-Nisa (4): 146, Q.S. Al-Baqarah (2): 153, dan Q.S. Ali Imran (3): 134 dengan tartil</t>
  </si>
  <si>
    <t>mempraktikkan shalat sunnah berjamaah dan munfarid</t>
  </si>
  <si>
    <t>mengonsumsi makanan yang halal dan bergizi sesuai ketentuan syariat Islam</t>
  </si>
  <si>
    <t>menyaji hasil telaah tentang sejarah perumusan dan pengesahan Undang-Undang Dasar Negara Republik Indonesia Tahun 1945</t>
  </si>
  <si>
    <t xml:space="preserve">berinteraksi dengan teman dan orang lain berdasarkan prinsip saling menghormati, dan menghargai dalam keberagaman suku, agama, ras, budaya, dan gender </t>
  </si>
  <si>
    <t>menyaji hasil telaah fungsi  lembaga-lembaga negara dalam UUD Negara Republik Indonesia Tahun 1945</t>
  </si>
  <si>
    <t>menyaji hasil telaah tentang kerjasama dalam masyarakat yang beragam dalam bingkai Bhinneka Tunggal Ika</t>
  </si>
  <si>
    <t>menyusun, menelaah, merevisi dan meringkas teks  tanggapan deskriptif sesuai dengan karakteristik teks yang akan dibuat  secara lisan dan tulis</t>
  </si>
  <si>
    <t>menyusun, menelaah, merevisi dan meringkas teks cerita pendek sesuai dengan karakteristik teks yang akan dibuat  secara lisan dan tulis</t>
  </si>
  <si>
    <t xml:space="preserve">menangkap makna, menyusun, menelaah, meringkas dan merevisi teks biografi sesuai dengan karakteristik teks yang akan dibuat secara lisan dan tulis </t>
  </si>
  <si>
    <t xml:space="preserve">menangkap makna, menyusun, menelaah, meringkas dan merevisi teks ulasan sesuai dengan karakteristik teks yang akan dibuat secara lisan dan tulis </t>
  </si>
  <si>
    <t>menggunakan konsep aljabar dalam menyelesaikan masalah aritmatika sosial sederhana</t>
  </si>
  <si>
    <t>membuat dan menyelesaikan model matematika dari masalah nyata yang berkaitan dengan persamaan dan pertidaksamaan linear satu variabel</t>
  </si>
  <si>
    <t xml:space="preserve">menyelesaikan permasalahan dengan menaksir besaran yang tidak diketahui menggunakan grafik, aljabar, dan aritmatika </t>
  </si>
  <si>
    <t>menyajikan hasil analisis data observasi terhadap benda (makhluk) hidup dan tak hidup</t>
  </si>
  <si>
    <t>melakukan penyelidikan untuk menentukan sifat larutan dan melakukan pemisahan campuran berdasarkan sifat fisika dan kimia</t>
  </si>
  <si>
    <t>melakukan penyelidikan tentang keuntungan mekanik pada pesawat sederhana</t>
  </si>
  <si>
    <t xml:space="preserve">membuat peta pikiran (mapping mind) tentang struktur dan fungsi sistem eksresi pada manusia dan penerapanya dalam menjaga kesehatan diri. </t>
  </si>
  <si>
    <t>menyajikan hasil pengamatan tentang kebudayaan dan fikiran  masyarakat pada masa praaksara,hindu buddha dan Islam dalam aspek geografis, ekonomi, budaya dan politik</t>
  </si>
  <si>
    <t>mengobservasi dan menyajikan bentuk-bentuk  dinamika interaksi manusia dengan lingkungan alam, sosial, budaya, dan ekonomi</t>
  </si>
  <si>
    <t>menyajikan hasil pengamatan tentang bentuk-bentuk dan sifat dinamika interaksi manusia dengan lingkungan alam, sosial, budaya, dan ekonomi di lingkungan masyarakat sekitar</t>
  </si>
  <si>
    <t>menyusun teks lisan dan tulis sederhana untuk menyatakan, menanyakan, dan merespon perkenalan diri, dengan sangat pendek dan sederhana</t>
  </si>
  <si>
    <t>menyusun teks lisan dan tulis untuk menyatakan dan menanyakan sifat orang, binatang, dan benda</t>
  </si>
  <si>
    <t>menyusun teks lisan dan tulis untuk menyatakan dan menanyakan tentang kemampuan dan  kemauan melakukan suatu tindakan</t>
  </si>
  <si>
    <t>menyusun teks lisan dan tulis untuk menyatakan dan menanyakan tentang hubungan sebab akibat dan hubungan kebalikan</t>
  </si>
  <si>
    <t>menceritakan pengalaman pribadi, profil tokoh, kegiatan, atau peristiwa dengan menggunakan tata krama.</t>
  </si>
  <si>
    <t>melagukan dan mengungkapkan pesan dalam tembang macapat dan lagu kreasi.</t>
  </si>
  <si>
    <t>menulis  berbagai bentuk kalimat dengan menggunakan ragam bahasa dan gaya berbahasa (basa rinengga/lalonget).</t>
  </si>
  <si>
    <t>mengubah teks tembang macapat menjadi teksprosa.</t>
  </si>
  <si>
    <t>mempraktikkan teknik dasar permainan bola kecil dengan menekankan gerak dasar fundamental.</t>
  </si>
  <si>
    <t>mempraktikkan variasi dan kombinasi keterampilan berbagai permainan bola kecil dengan koordinasi yang baik.</t>
  </si>
  <si>
    <t>memahami desain pembuatan dan pengemasan karya kerajinan bahan alam berdasarkan konsep dan prosedur berkarya sesuai wilayah setempat.</t>
  </si>
  <si>
    <t xml:space="preserve">memahami desain pembuatan dan pengemasan karya bahan buatan berdasarkan konsep dan prosedur berkarya sesuai wilayah setempat. </t>
  </si>
  <si>
    <t>memahami prosedur rekayasa yang digunakan sebagai alat penjernih air dari bahan alam</t>
  </si>
  <si>
    <t>memahami prosedur rekayasa yang digunakan sebagai produk sederhana dengan teknologi mekanik</t>
  </si>
  <si>
    <t>memahami konsep dan prosedur  budidaya tanaman sayuran  sesuai wilayah setempat</t>
  </si>
  <si>
    <t>memahami konsep dan prosedur  budidaya tanaman obat  sesuai wilayah setempat</t>
  </si>
  <si>
    <t>memahami rancangan pembuatan, penyajian dan pengemasan aneka olahan pangan buah dan sayuran menjadi minuman segar berdasarkan konsep dan prosedur berkarya sesuai wilayah setempat.</t>
  </si>
  <si>
    <t xml:space="preserve">memahami rancangan pembuatan, penyajian dan pengemasan aneka olahan pangan buah dan sayuran menjadi makanan cepat saji yang sehat berdasarkan konsep dan prosedur berkarya sesuai wilayah setempat. </t>
  </si>
  <si>
    <t>mempraktikkan tata cara bersuci dari hadas besar</t>
  </si>
  <si>
    <t>mempraktikkan shalat jamak dan qasar</t>
  </si>
  <si>
    <t>mempraktikkan sujud syukur, sujud sahwi, dan sujud tilawah</t>
  </si>
  <si>
    <t>merekonstruksi sejarah pertumbuhan ilmu pengetahuan sampai masa Umayah dan masa Abbasiyah untuk kehidupan sehari-hari</t>
  </si>
  <si>
    <t>menyaji hasil kajian isi Pembukaan Undang-Undang Dasar Negara Republik Indonesia Tahun 1945</t>
  </si>
  <si>
    <t>menyaji hasil telaah tentang makna Bhinneka Tunggal Ika dan bentuk partisipasi kewarganegaraan yang mencerminkan komitmen terhadap keutuhan nasional</t>
  </si>
  <si>
    <t xml:space="preserve">menyaji hasil telaah tata urutan peraturan perundang-undangan nasional </t>
  </si>
  <si>
    <t>menyaji hasil telaah unsur-unsur NKRI dan bentuk partisipasi kewarganegaraan yang mencerminkan komitmen terhadap keutuhan nasional</t>
  </si>
  <si>
    <t>menyusun, menelaah, merevisi dan meringkas teks eksposisi secara mandiri sesuai dengan karakteristik teks yang akan dibuat  secara lisan dan tulis</t>
  </si>
  <si>
    <t>menyusun, menelaah, merevisi dan meringkas pengubahan berbagai jenis teks sesuai dengan karakteristik teks yang akan dibuat  secara lisan dan tulis</t>
  </si>
  <si>
    <t xml:space="preserve">menangkap makna, menyusun, menelaah, meringkas dan merevisi teks prosedur sesuai dengan karakteristik teks yang akan dibuat secara lisan dan tulis </t>
  </si>
  <si>
    <t>menggunakan konsep perbandingan untuk menyelesaikan masalah nyata dengan menggunakan tabel dan grafik</t>
  </si>
  <si>
    <t>menerapkan prinsip-prinsip transformasi (dilatasi, translasi, pencerminan, rotasi) dalam memecahkan permasalahan nyata</t>
  </si>
  <si>
    <t>menggunakan konsep perbandingan untuk menyelesaikan masalah nyata dengan menggunakan tabel, grafik, dan persamaan</t>
  </si>
  <si>
    <t xml:space="preserve">menyelesaikan permasalahan nyata yang terkait penerapan hubungan sudut pusat, panjang busur, dan luas juring </t>
  </si>
  <si>
    <t>mengumpulkan data dan melakukan klasifikasi terhadap benda, tumbuhan, dan hewan yang ada di lingkungan sekitar</t>
  </si>
  <si>
    <t>melakukan pengamatan terhadap struktur jaringan tumbuhan, serta menghasilkan ide teknologi sederhana yang terilhami oleh struktur tersebut (misalnya desain bangunan)</t>
  </si>
  <si>
    <t>melakukan pengamatan atau percobaan tentang getaran, gelombang, dan bunyi</t>
  </si>
  <si>
    <t>menyusun teks lisan dan tulis untuk menyatakan dan menanyakan nama hari, bulan, nama waktu dalam hari, waktu dalam bentuk angka, tanggal, dan tahun</t>
  </si>
  <si>
    <t>menyusun teks lisan dan tulis untuk menyatakan dan menanyakan tingkah laku/tindakan/fungsi dari orang, binatang, dan benda</t>
  </si>
  <si>
    <t>menyusun teks lisan dan tulis sederhana untuk menyatakan, menanyakan, dan merespon ungkapan memberi instruksi, mengajak, melarang, dan minta ijin</t>
  </si>
  <si>
    <t>menyusun teks lisan dan tulis untuk menyatakan dan menanyakan tentang perbandingan jumlah dan sifat orang, binatang dan benda</t>
  </si>
  <si>
    <t>mengapresiasi teks fiksi (wayang/cerkak/folklor/ topeng dhalang) sesuai konteks secara lisan dan tulis.</t>
  </si>
  <si>
    <t>membaca dan menulis kalimat sederhana dengan Aksara Jawa/Carafcan Madhura.</t>
  </si>
  <si>
    <t>melakukan wawancara, dialog, dan diskusi sesuai dengan tatakrama.</t>
  </si>
  <si>
    <t>membaca dan menulis paragraf menggunakan Aksara Jawa/ Carakan Madhura</t>
  </si>
  <si>
    <t>mempraktikkan teknik dasar atletik (jalan cepat, lari, lompat dan lempar) menekankan gerak dasar fundamentalnya.</t>
  </si>
  <si>
    <t xml:space="preserve">mempraktikkan variasi dan kombinasi keterampilan atletik (jalan cepat, lari, lompat, dan lempar) dengan koordinasi yang baik </t>
  </si>
  <si>
    <t>mengidentifikasi proses modifikasi karya kerajinan dan pengemasan dari bahan alam sesuai wilayah setempat.</t>
  </si>
  <si>
    <t>mengidentifikasi proses modifikasi karya kerajinan dan pengemasan dari bahan buatan sesuai wilayah setempat</t>
  </si>
  <si>
    <t xml:space="preserve">mengidentifikasi bahan, material dan alat bantu yang digunakan sebagai penjernih air dengan bahan buatan yang ada di daerah setempat dan daerah lain </t>
  </si>
  <si>
    <t xml:space="preserve">mengidentifikasi bahan, material dan alat bantu yang digunakan sebagai mainan dengan teknologi mekanik yang ada di daerah setempat dan daerah lain </t>
  </si>
  <si>
    <t xml:space="preserve">mengidentifikasi teknik modifikasi media tanam tanaman sayuran sesuai wilayah setempat </t>
  </si>
  <si>
    <t xml:space="preserve">mengidentifikasi teknik modifikasi media tanam tanaman obat  sesuai wilayah setempat </t>
  </si>
  <si>
    <t>memahami manfaat dan proses pembuatan,  penyajian dan pengemasan aneka olahan pangan buah dan sayuran menjadi minuman kesehatan yang ada di wilayah setempat.</t>
  </si>
  <si>
    <t xml:space="preserve">memahami manfaat dan proses olahan non pangan dari hasil samping bahan pangan nabati menjadi bahan dasar kerajinan </t>
  </si>
  <si>
    <t>mempraktikkan shalat berjamaah</t>
  </si>
  <si>
    <t>menyajikan strategi perjuangan yang dilakukan Nabi Muhammad Saw. periode Madinah</t>
  </si>
  <si>
    <t>melaksanakan puasa wajib dan puasa sunnah sebagai implementasi dari pemahaman hikmah puasa wajib dan puasa sunnah</t>
  </si>
  <si>
    <t>menyaji hasil pengamatan tentang norma-norma yang berlaku dalam kehidupan bermasyarakat dan berbangsa</t>
  </si>
  <si>
    <t>menalar hasil telaah norma dan kebiasaan antardaerah di Indonesia</t>
  </si>
  <si>
    <t>menyusun, menelaah, merevisi dan meringkas teks eksposisi secara berkelompok sesuai dengan karakteristik teks yang akan dibuat  secara lisan dan tulis</t>
  </si>
  <si>
    <t>menganalisis, meringkas dan merevisi berbagai jenis teks berdasarkan kaidah teks secara lisan dan tulis</t>
  </si>
  <si>
    <t>menerapkan berbagai konsep dan sifat-sifat terkait garis dan sudut dalam pembuktian matematis serta pemecahan masalah nyata.</t>
  </si>
  <si>
    <t>mengumpulkan, mengolah, menginterpretasi dan menyajikan data serta melakukan percobaan untuk menemukan peluang empirik dalam bentuk tabel dan grafik</t>
  </si>
  <si>
    <t>membuat dan menyelesaikan model matematika dari masalah nyata yang berkaitan dengan persamaan linear dua variabel</t>
  </si>
  <si>
    <t xml:space="preserve">melakukan penyelidikan tentang sifat-sifat  bahan dan mengusulkan ide-ide pemanfaatan bahan berdasarkan sifatnya dalam kehidupan sehari-hari. </t>
  </si>
  <si>
    <t>membuat laporan hasil penyelidikan tentang pembentukan bayangan pada cermin, lensa, dan alat optik</t>
  </si>
  <si>
    <t>menangkap makna pemaparan jati diri lisan dan tulis sangat pendek dan sederhana</t>
  </si>
  <si>
    <t>menangkap makna teks instruksi, tanda atau rambu, tanda peringatan, lisan dan tulis sangat pendek dan sederhana</t>
  </si>
  <si>
    <t>menangkap makna dan menyusun teks tulis undangan pribadi dan ucapan selamat, sangat pendek dan sederhana.</t>
  </si>
  <si>
    <t>menagkap makna dan menyusun teks deskriptif lisan dan tulis, pendek dan sederhana, tentang orang, binatang, dan benda</t>
  </si>
  <si>
    <t>mempraktikkan teknik dasar olahraga beladiri dengan menekankan gerak dasar fundamentalnya.</t>
  </si>
  <si>
    <t>mempraktikkan variasi dan kombinasi keterampilan olahraga beladiri.</t>
  </si>
  <si>
    <t>menyajikan strategi perjuangan yang dilakukan Nabi Muhammad Saw. periode Mekah</t>
  </si>
  <si>
    <t>mencontohkan perilaku terpuji dari khulafaurrasyidin</t>
  </si>
  <si>
    <t>menggunakan Teorema Pythagoras untuk menyelesaikan berbagai masalah</t>
  </si>
  <si>
    <t>menyajikan laporan hasil pengamatan atau penelusuran informasi tentang karakteristik komponen tata surya</t>
  </si>
  <si>
    <t>menyusun teks lisan dan tulis untuk memaparkan dan menanyakan jati diri, dengan sangat pendek dan sederhana</t>
  </si>
  <si>
    <t>menyusun teks instruksi, tanda atau rambu, tanda peringatan, lisan dan tulis, sangat pendek dan sederhana</t>
  </si>
  <si>
    <t>menyusun teks lisan dan tulis untuk menyatakan dan menanyakan tentang keberadaan orang, benda, binatang dalam jumlah yang tidak tertentu</t>
  </si>
  <si>
    <t>menyusun teks lisan dan tulis untuk menyatakan dan menanyakan tentang tindakan/kejadian yang dilakukan/terjadi di waktu lampau</t>
  </si>
  <si>
    <t>mempraktikkan gabungan pola gerak dominan menuju teknik dasar senam lantai.</t>
  </si>
  <si>
    <t>mempraktikkan latihan peningkatan derajat kebugaran jasmaniyang terkait dengan kesehatan dan keterampilan, serta pengukuran hasilnya.</t>
  </si>
  <si>
    <t>PRAKARYA 8</t>
  </si>
  <si>
    <t>membaca dan menunjukkan hafalan Q.S.An-Nisa (4): 146, Q.S. Al-Baqarah (2): 153, dan Q.S. Ali Imran (3): 134 dengan tartil</t>
  </si>
  <si>
    <t>membaca dan menunjukkan hafalan Q.S. Al Furqan (25): 63 dan Al-Isra’ (17): 27 dengan tartil serta hadits terkait</t>
  </si>
  <si>
    <t xml:space="preserve">mengumpulkan, mengolah, menginterpretasi, dan menyajikan data hasil pengamatan dalam bentuk tabel, diagram, dan grafik dari dua variabel serta mengidentifikasi hubungan antar variabel </t>
  </si>
  <si>
    <t>melakukan percobaan untuk menemukan peluang empirik dari masalah nyata serta membandingkannya dengan peluang teoritik</t>
  </si>
  <si>
    <t>menyajikan data, informasi, dan mengusulkan ide pemecahan masalah untuk menghindari terjadinya penyalahgunaan zat aditif</t>
  </si>
  <si>
    <t>menyusun teks lisan dan tulis untuk menyatakan dan menanyakan nama binatang, benda, dan bangunan publik dalam kehidupan siswa sehari-hari</t>
  </si>
  <si>
    <t>menyusun teks lisan dan tulis untuk menyatakan dan menanyakan tentang tindakan/kejadian yang dilakukan/terjadi secara rutin atau merupakan kebenaran umum</t>
  </si>
  <si>
    <t>menagkap makna dan menyusun teks recount lisan dan tulis, pendek dan sederhana, tentang kegiatan, kejadian, peristiwa</t>
  </si>
  <si>
    <t>mempraktikkan aktivitas pola gerak melangkah dan irama gerak dalam  aktivitas gerak.</t>
  </si>
  <si>
    <t>mempraktikkan variasi dan kombinasi keterampilandasar senam lantai dalam bentuk rangkaian sederhana.</t>
  </si>
  <si>
    <t>menyajikan contoh perilaku yang mencerminkan iman kepada malaikat.</t>
  </si>
  <si>
    <t>mencoba mengukur  komponen kebugaran jasmani terkait kesehatan dan keterampilan berdasarkan norma instrumen yang digunakan.</t>
  </si>
  <si>
    <t>mempraktikkan variasi keterampilan dasar aktivitas gerak ritmik dalam bentuk rangkaian sederhana.</t>
  </si>
  <si>
    <t>memahami desain dan pengemasan karya kerajinan dari bahan limbah organik lunak atau keras berdasarkan konsep dan prosedur sesuai wilayah setempat</t>
  </si>
  <si>
    <t>memahami desain kerajinan dari bahan limbah anorganik lunak atau keras berdasarkan konsep dan prosedur sesuai wilayah setempat</t>
  </si>
  <si>
    <t>memahami prosedur jenis produk rekayasa yang dibuat berdasarkan komponen elektronika aktif dan pasif</t>
  </si>
  <si>
    <t>memahami prosedur jenis produk rekayasa yang dibuat berdasarkan rangkaian pengubah besaran listrik.</t>
  </si>
  <si>
    <t xml:space="preserve">mMengidentifikasi desain wadah budidaya ikan konsumsi di wilayah setempat </t>
  </si>
  <si>
    <t xml:space="preserve">mengidentifikasi  desain wadah budidaya ikan hias di wilayah setempat </t>
  </si>
  <si>
    <t>memahami rancangan pembuatan, penyajian dan pengemasan olahan bahan pangan seralia dan umbi menjadi makanan berdasarkan konsep dan prosedur berkarya sesuai wilayah setempat.</t>
  </si>
  <si>
    <t xml:space="preserve">memahami rancangan pembuatan, penyajian dan pengemasan olahan bahan pangan setengah jadi dari bahan seralia dan umbi menjadi makanan  berdasarkan konsep dan prosedur berkarya sesuai wilayah setempat. </t>
  </si>
  <si>
    <t>mempraktikkan satu atau dua teknik dasar gaya renang dengan koordinasi yang baik dengan jarak tertentu.</t>
  </si>
  <si>
    <t>mempraktikkan keterampilan dua gaya renang dengan koordinasi yang lebih baik.</t>
  </si>
  <si>
    <t>mendeskripsikan proses modifikasi jenis bahan limbah organik lunak atau keras dan pengemasan berdasarkan proses berkarya sesuai wilayah setempat</t>
  </si>
  <si>
    <t>mendeskripsikan proses modifikasi jenis bahan limbah anorganik lunak atau keras dan pengemasan berdasarkan proses berkarya sesuai wilayah setempat</t>
  </si>
  <si>
    <t>memahami bahan, material dan alat bantu yang digunakan untuk pembuatan produk rekayasa berdasarkan komponen elektronika aktif dan pasif</t>
  </si>
  <si>
    <t>memahami bahan, material dan alat bantu yang digunakan untuk pembuatan produk rekayasa berdasarkan rangkaian pengubah besaran listrik.</t>
  </si>
  <si>
    <t xml:space="preserve">memahami konsep dan prosedur pemeliharaan ikan konsumsi sesuai wilayah setempat </t>
  </si>
  <si>
    <t>memahami konsep dan prosedur pemeliharaan ikan hias sesuai wilayah setempat</t>
  </si>
  <si>
    <t>memahami manfaat dan proses pembuatan,  penyajian dan pengemasan olahan bahan pangan seralia dan umbi menjadi bahan pangan setengah jadi yang ada di wilayah setempat.</t>
  </si>
  <si>
    <t>memahami manfaat dan proses olahan dari hasil samping seralia dan umbi menjadi produk non pangan sesuai wilayah setempat</t>
  </si>
  <si>
    <t>mencoba mempraktikkan tindakan P3K pada kejadian darurat, baik pada diri sendiri maupun orang lain.</t>
  </si>
  <si>
    <t>mencoba menerapkan konsep gaya hidup sehat untuk mencegah berbagai penyakit.</t>
  </si>
  <si>
    <t>melakukan tindakan pencegahan terhadap bahaya seks bebas, NAPZA, dan obat berbahaya lainnya, bagi diri sendiri, keluarga dan masyarakat.</t>
  </si>
  <si>
    <t>menyajikan hasil informasi berkaitan dengan pola makan sehat, bergizi dan seimbang.</t>
  </si>
  <si>
    <t>menyajikan hasil informasi berkaitan dengan manfaat jangka panjang dari partisipasi dalam aktivitas fisik secara teratur</t>
  </si>
  <si>
    <t>PRAKARYA 9</t>
  </si>
  <si>
    <t>Lebih Dekat dengan Allah Swt. yang Sangat Indah Nama-Nya</t>
  </si>
  <si>
    <t>Berempati Itu Mudah, Menghormati Itu Indah.</t>
  </si>
  <si>
    <t>Meyakini kitab-kitab Allah, Mencintai Al-Qur'an</t>
  </si>
  <si>
    <t>Meneladani kemulyaan dan kejujuran para rasul Allah SWT</t>
  </si>
  <si>
    <t>Berkomitmen terhadap Pancasila sebagai Dasar Negara</t>
  </si>
  <si>
    <t>Daerah Tempat Tinggalku, Negara Kesatuan Republik</t>
  </si>
  <si>
    <t>Merajut Manusia dan Masyarakat Berdasarkan Pancasila</t>
  </si>
  <si>
    <t>Kita semua sederajat dan bersaudara</t>
  </si>
  <si>
    <t>Cinta Lingkungan Hidup</t>
  </si>
  <si>
    <t>Peristiwa Alam</t>
  </si>
  <si>
    <t>Belajar pada Kehidupan Fauna</t>
  </si>
  <si>
    <t>Memecahkan Permasalahan Dampak Teknologi Lewat Diskusi</t>
  </si>
  <si>
    <t>Bilangan</t>
  </si>
  <si>
    <t>Segi empat dan Segi Tiga</t>
  </si>
  <si>
    <t>Sistem Koordinat</t>
  </si>
  <si>
    <t>Persamaan Linear Dua Variabel</t>
  </si>
  <si>
    <t>Objek IPA dan Pengamatannya</t>
  </si>
  <si>
    <t>Sistem Organisasi Kehidupan</t>
  </si>
  <si>
    <t>Gerak pada Makhluk Hidup dan Benda</t>
  </si>
  <si>
    <t>Sistem Transportasi</t>
  </si>
  <si>
    <t>Keadaan Alam dan Aktivitas Penduduk Indonesia</t>
  </si>
  <si>
    <t>Potensi dan Pemanfaatan Sumber Daya Alam</t>
  </si>
  <si>
    <t>Keunggulan Lokasi dan Kehidupan Masyarakat Indonesia</t>
  </si>
  <si>
    <t>Fungsi dan Peran Sumber Daya Alam dalam Pembangunan Nasional</t>
  </si>
  <si>
    <t>How are you?</t>
  </si>
  <si>
    <t>I love things arround me</t>
  </si>
  <si>
    <t>It’s English time!</t>
  </si>
  <si>
    <t>Bigger is not always better!</t>
  </si>
  <si>
    <t xml:space="preserve">teks hasil observasi, tanggapan deskriptif, dan eksposisi </t>
  </si>
  <si>
    <t>Teks Puisi</t>
  </si>
  <si>
    <t>Cerita Fiksi</t>
  </si>
  <si>
    <t>Surat, Iklan dan Reklame</t>
  </si>
  <si>
    <t>Permainan Bola Besar</t>
  </si>
  <si>
    <t xml:space="preserve">Hidup Tenang dengan Kejujuran, Amanah, dan Istiqomah </t>
  </si>
  <si>
    <t>Memupuk Rasa Persatuan pada Hari yang Kita Tunggu</t>
  </si>
  <si>
    <t>Lebih dekat dengan Allah dengan mengamalkan shalat sunnah</t>
  </si>
  <si>
    <t>Mengkonsumsi makanan dan minuman yang halal dan menjauhi yang haram</t>
  </si>
  <si>
    <t>Menumbuhkan Kesadaran Berkonstitusi</t>
  </si>
  <si>
    <t>Bertoleransi dalam Keberagaman</t>
  </si>
  <si>
    <t>Menyemai Kesadaran Konstitusional dalam Kehidupan Bernegara</t>
  </si>
  <si>
    <t>Pemuda penentu masa depan Indonesia</t>
  </si>
  <si>
    <t>Pengenalan Budaya Indonesia</t>
  </si>
  <si>
    <t>Cerita Pendek Indonesia</t>
  </si>
  <si>
    <t>Menepis Lupa Jasa Inspirator Bangsa</t>
  </si>
  <si>
    <t>Mengulas Berbagai Karya Sastra</t>
  </si>
  <si>
    <t>Himpunan</t>
  </si>
  <si>
    <t>Persamaan dan Pertidaksamaan Linear Satu Variabel serta Aritmetika Sosial</t>
  </si>
  <si>
    <t>Operasi Aljabar</t>
  </si>
  <si>
    <t>Persamaan Kuadrat</t>
  </si>
  <si>
    <t>Klasifiasi Benda</t>
  </si>
  <si>
    <t>Perubahan Benda-benda di Sekitar Kita</t>
  </si>
  <si>
    <t>Rangka, Otot, dan Pesawat Sederhana</t>
  </si>
  <si>
    <t xml:space="preserve">Sistem Ekskresi </t>
  </si>
  <si>
    <t>Keadaan Penduduk Indonesia</t>
  </si>
  <si>
    <t>Dinamika Interaksi Manusia</t>
  </si>
  <si>
    <t>Dinamika Kependudukan dan Pembangunan Nasional</t>
  </si>
  <si>
    <t>Keragaman Sosial Budaya sebagai Modal Dasar Pembangunan Nasional</t>
  </si>
  <si>
    <t>It's Me</t>
  </si>
  <si>
    <t>She's so nice</t>
  </si>
  <si>
    <t>Can you play the guitar?</t>
  </si>
  <si>
    <t>I’m proud of Indonesia!</t>
  </si>
  <si>
    <t>Teks pengalaman pribadi, profil tokoh, kegiatan, atau peristiwa</t>
  </si>
  <si>
    <t>Tembang Macapat dan Lagu Kreasi</t>
  </si>
  <si>
    <t>Ragam dan Gaya Bahasa</t>
  </si>
  <si>
    <t>Tembang Macapat</t>
  </si>
  <si>
    <t>Permaina Bola Kecil</t>
  </si>
  <si>
    <t>Permainan Bola Kecil</t>
  </si>
  <si>
    <t>Semua Bersih Hidup Jadi Nyaman</t>
  </si>
  <si>
    <t>Islam Memberikan Kemudahan melalui Shalat Jama’ dan Qa¡ar</t>
  </si>
  <si>
    <t>Jiwa lebih tenang dengan banyak m elakukan sujud</t>
  </si>
  <si>
    <t>Pertumbuhan ilmu pengetahuan pada masa Abbasiyah</t>
  </si>
  <si>
    <t>Berkomitmen terhadap Pokok Kaidah Fundamental</t>
  </si>
  <si>
    <t>Memelihara Semangat Persatuan dan Kesatuan</t>
  </si>
  <si>
    <t>Disiplin itu indah</t>
  </si>
  <si>
    <t>Bersatu Kita Teguh</t>
  </si>
  <si>
    <t>Remaja dan Pendidikan Karakter</t>
  </si>
  <si>
    <t>Pengenalan, Pencermatan</t>
  </si>
  <si>
    <t>Menggapai Cita Melalui Kreativitas</t>
  </si>
  <si>
    <t>Perbandingan</t>
  </si>
  <si>
    <t>Transformasi</t>
  </si>
  <si>
    <t>Fungsi</t>
  </si>
  <si>
    <t>Lingkaran</t>
  </si>
  <si>
    <t>Klasifiasi Makhluk Hidup</t>
  </si>
  <si>
    <t>Struktur dan Fungsi Jaringan Tumbuhan serta Pemanfaatannya dalam Teknologi</t>
  </si>
  <si>
    <t>Indera Pendengaran dan Sistem Sonar Pada Makhluk Hidup</t>
  </si>
  <si>
    <t>It's My Birthday</t>
  </si>
  <si>
    <t>My Grandfather is a doctor</t>
  </si>
  <si>
    <t>Would you like to come?</t>
  </si>
  <si>
    <t>When I was a child</t>
  </si>
  <si>
    <t>Teks fiksi (wayang/cerkak/folklor/ topeng dhalang)</t>
  </si>
  <si>
    <t>Menulis Kalimat Sederhana dengan Aksara Jawa</t>
  </si>
  <si>
    <t>Wawancara, dialog dan Diskusi</t>
  </si>
  <si>
    <t>Menulis Paragraf dengan Aksara Jawa</t>
  </si>
  <si>
    <t>Atletik</t>
  </si>
  <si>
    <t>Indahnya Kebersaman dengan Berjamaah</t>
  </si>
  <si>
    <t>Hijrah ke Madinah Sebuah Kisah yang Membanggakan</t>
  </si>
  <si>
    <t>Ibadah puasa membentuk pribadi yang bertakwa</t>
  </si>
  <si>
    <t>Hidup sehat dengan makanan dan minuman yang halal serta bergizi</t>
  </si>
  <si>
    <t>Kepatuhan terhadap Norma</t>
  </si>
  <si>
    <t>Menjelajah Masyarakat Indonesia</t>
  </si>
  <si>
    <t>Teknologi Tepat Guna</t>
  </si>
  <si>
    <t>Analisis, Ringkasan, dan Revisi Teks</t>
  </si>
  <si>
    <t>Garis dan Sudut</t>
  </si>
  <si>
    <t>Peluang dan Statistik</t>
  </si>
  <si>
    <t>Persamaan Garis Lurus</t>
  </si>
  <si>
    <t>Bangun Ruang Sisi Datar</t>
  </si>
  <si>
    <t>Sifat Bahan dan Pemanfaatannya dalam Kehidupan sehari-hari</t>
  </si>
  <si>
    <t>Indera Penglihatan dan Alat Optik</t>
  </si>
  <si>
    <t>I love people arround me</t>
  </si>
  <si>
    <t>Attention, Please!</t>
  </si>
  <si>
    <t>You are invited!</t>
  </si>
  <si>
    <t>Don’t forget it, please!</t>
  </si>
  <si>
    <t>Bela Diri</t>
  </si>
  <si>
    <t>Bela Diri Pencak Silat</t>
  </si>
  <si>
    <t>menggambar flora, fauna dan benda alam</t>
  </si>
  <si>
    <t xml:space="preserve">menerapkan ragam hias pada  bahan tekstil </t>
  </si>
  <si>
    <t xml:space="preserve">menyanyikan lagu  secara unisono  </t>
  </si>
  <si>
    <t>memainkan instrumen musik sederhana secara perorangan dan  kelompok</t>
  </si>
  <si>
    <t>melakukan gerak tari berdasarkan unsur  ruang waktu dan tenaga</t>
  </si>
  <si>
    <t>melakukan gerak tari dengan menggunakan level dan pola lantai</t>
  </si>
  <si>
    <t>menerapkan teknik olah tubuh, olah suara, dan olah rasa yang mengacu pada sumber alam sekitar sebagai inspirasi</t>
  </si>
  <si>
    <t>merancang pementasan dan menerapkan prinsip kerjasama dalam   berteater</t>
  </si>
  <si>
    <t>Selamat Datang Wahai Nabiku Kekasih Allah Swt</t>
  </si>
  <si>
    <t>Al-Khulafaur Ar-Rosyidin Penerus Perjuangan Nabi Muhammad saw</t>
  </si>
  <si>
    <t>Pertumbuhan ilmu pengetahuan pada masa Ummayah</t>
  </si>
  <si>
    <t>Menghindari minuman keras, judi dan pertengkaran</t>
  </si>
  <si>
    <t>Teorema Pythagoras</t>
  </si>
  <si>
    <t>Sistem Pencernaan Makanan</t>
  </si>
  <si>
    <t>Sistem Tata Surya dan Kehidupan di Bumi</t>
  </si>
  <si>
    <t>How many pets do you have</t>
  </si>
  <si>
    <t>I am proud of my teacher</t>
  </si>
  <si>
    <t>My uncle is a zookeeper</t>
  </si>
  <si>
    <t>I am Proud of My Teacher</t>
  </si>
  <si>
    <t>Senam Lantai</t>
  </si>
  <si>
    <t>Kebugaran Jasmani</t>
  </si>
  <si>
    <t>menggambar gubahan flora dan fauna serta geometrik menjadi ragam hias</t>
  </si>
  <si>
    <t>menerapkan ragam hias pada bahan kayu</t>
  </si>
  <si>
    <t xml:space="preserve">menyanyikan lagu secara vokal  group  </t>
  </si>
  <si>
    <t>memainkan musik ansambel sederhana</t>
  </si>
  <si>
    <t>memperagakan gerak tari  berdasarkan ruang waktu dan tenaga sesuai iringan</t>
  </si>
  <si>
    <t>memperagakan  gerak tari   berdasarkan level, dan pola lantai  sesuai iringan</t>
  </si>
  <si>
    <t>membuat  konsep /naskah  drama yang berkaitan dengan tema alam</t>
  </si>
  <si>
    <t xml:space="preserve">menampilkan pertunjukkan teater </t>
  </si>
  <si>
    <t>Dengan Ilmu Pengetahuan Semua Menjadi Lebih Mudah</t>
  </si>
  <si>
    <t>Hidup Jadi Lebih Damai dengan Ikhlas, Sabar, dan Pemaaf</t>
  </si>
  <si>
    <t>Rendah hati, hemat dan sederhana membuat hidup lebih mulia</t>
  </si>
  <si>
    <t>Statistika</t>
  </si>
  <si>
    <t>Peluang</t>
  </si>
  <si>
    <t>Zat Aditif dan Adiktif .</t>
  </si>
  <si>
    <t>Let's Listen to the song</t>
  </si>
  <si>
    <t>What are you doing?</t>
  </si>
  <si>
    <t>Mousedeer and Crocodile</t>
  </si>
  <si>
    <t>Aktivitas Gerak Berirama</t>
  </si>
  <si>
    <t>Ingin Meneladani Ketaatan Malaikat-Malaikat Allah Swt</t>
  </si>
  <si>
    <t>Aktivitas Kebugaran Jasmani</t>
  </si>
  <si>
    <t>Aktivitas Air</t>
  </si>
  <si>
    <t>Pertolongan Pertama pada Kecelakaan</t>
  </si>
  <si>
    <t>Pola Hidup Sehat</t>
  </si>
  <si>
    <t>Napza</t>
  </si>
  <si>
    <t>Pendidikan Seks Bebas</t>
  </si>
  <si>
    <t>menggambar model pada berbagai bahan dan beragam teknik</t>
  </si>
  <si>
    <t xml:space="preserve">menerapkan  ragam hias flora, fauna dan geometrik pada kriya dari bahan keras dengan berbagai teknik </t>
  </si>
  <si>
    <t xml:space="preserve">menyanyikan lagu daerah secara unisono atau perseorangan    </t>
  </si>
  <si>
    <t>merangkai gerak tari tradisional berdasarkan pola lantai dengan menggunakan unsur pendukung tari</t>
  </si>
  <si>
    <t>merangkai gerak tari kreasi gaya tradisional berdasarkan pola lantai dengan menggunakan unsur pendukung tari</t>
  </si>
  <si>
    <t>menerapkan teknik olah tubuh, olah suara, dan olah rasa yang mengacu pada sumber budaya tradisional</t>
  </si>
  <si>
    <t>merancang pertunjukkan   teater  tradisional</t>
  </si>
  <si>
    <t>Manfaat Aktivitas Fisik</t>
  </si>
  <si>
    <t>menggambar illustrasi dengan teknik manual atau digital</t>
  </si>
  <si>
    <t>menerapkan  ragam hias flora, fauna dan geometrik pada  kriya tekstil dengan teknik tapestri</t>
  </si>
  <si>
    <t xml:space="preserve">menyanyikan lagu daerah bentuk vokal group  </t>
  </si>
  <si>
    <t>memainkan ansambel musik  tradisional</t>
  </si>
  <si>
    <t>memperagakan gerak tari  tradisional  berdasarkan pola lantai dengan menggunakan unsur pendukung tari sesuai iringan</t>
  </si>
  <si>
    <t>memperagakan gerak tari kreasi gaya tradisional  berdasarkan pola lantai dengan menggunakan unsur pendukung tari sesuai iringan</t>
  </si>
  <si>
    <t>membuat  naskah drama  secara sederhana dari sumber budaya tradisional</t>
  </si>
  <si>
    <t>mempertunjukan teater dengan gaya teater tradisional</t>
  </si>
  <si>
    <t>Sangat mampu dalam menghargai perilaku jujur, hormat dan patuh pada orang tua, empati, ikhlas, sabar, pemaaf, amanah dan istiqomah sebagai implementasi Al-Qur'an dan Hadis.</t>
  </si>
  <si>
    <t>Sangat mampu dalam menunjukkan semangat dan komitmen kebangsaan, perilaku sesuai norma, toleran serta semangat persatuan dan kesatuan dalam kerangka NKRI.</t>
  </si>
  <si>
    <t>Sangat mampu dalam menunjukkan perilaku jujur, tanggung jawab, dan santun dalam menanggapi secara pribadi hal-hal atau kejadian berdasarkan hasil observasi.</t>
  </si>
  <si>
    <t>Sangat mampu dalam menunjukkan sikap logis, kritis, analitik, konsisten dan teliti, bertanggung jawab, responsif, dan tidak mudah menyerah dalam memecahkan masalah.</t>
  </si>
  <si>
    <t>Sangat mampu dalam menunjukkan perilaku ilmiah, bijaksana, bertanggung jawab dan menghargai kerja individu dan kelompok dalam melaksanakan dan melaporkan hasil percobaan.</t>
  </si>
  <si>
    <t>Sangat mampu dalam menunjukkan perilaku jujur, gotong royong, bertanggung jawab, toleran, percaya diri, rasa ingin tahu, terbuka dan  kritis terhadap permasalah-an sosial sederhana.</t>
  </si>
  <si>
    <t>Sangat mampu dalam menunjukkan perilaku santun, peduli, jujur, disiplin, percaya diri, tanggung jawab, kerjasama, dan cinta damai, dalam melaksanakan komunikasi fungsional.</t>
  </si>
  <si>
    <t>Sangat mampu dalam menunjukkan sikap   menghargai, jujur, disiplin bertanggung jawab, peduli, santun, percaya diri dan motivasi internal terhadap karya seni dan pembuatnya.</t>
  </si>
  <si>
    <t>Sangat mampu dalam menghargai dan menghayati perilaku jujur, disiplin, tanggung jawab, peduli, santun, percaya diri dalam berinteraksi secara efektif dengan lingkungan sosial dan alam dalam jangkauan pergaulan dan keberadaannya.</t>
  </si>
  <si>
    <t>Sangat mampu dalam berperilaku sportif, tanggung jawab, kerja sama, toleransi, mau berbagi, disiplin dan menerima kekalahan/kemenangan dalam melakukan aktifitas fisik.</t>
  </si>
  <si>
    <t>Sangat mampu dalam menghargai rasa ingin tahu, jujur, percaya diri, mandiri, toleransi, disiplin, tanggung jawab, teliti dan rapi dalam melakukan berbagai kegiatan pembuatan karya.</t>
  </si>
  <si>
    <t>Mampu dalam menghargai perilaku jujur, hormat dan patuh pada orang tua, empati, ikhlas, sabar, pemaaf, amanah dan istiqomah sebagai implementasi Al-Qur'an dan Hadis.</t>
  </si>
  <si>
    <t>Mampu dalam menunjukkan semangat dan komitmen kebangsaan, perilaku sesuai norma, toleran serta semangat persatuan dan kesatuan dalam kerangka NKRI.</t>
  </si>
  <si>
    <t>Mampu dalam menunjukkan perilaku jujur, tanggung jawab, dan santun dalam menanggapi secara pribadi hal-hal atau kejadian berdasarkan hasil observasi.</t>
  </si>
  <si>
    <t>Mampu dalam menunjukkan sikap logis, kritis, analitik, konsisten dan teliti, bertanggung jawab, responsif, dan tidak mudah menyerah dalam memecahkan masalah.</t>
  </si>
  <si>
    <t>Mampu dalam menunjukkan perilaku ilmiah, bijaksana, bertanggung jawab dan menghargai kerja individu dan kelompok dalam melaksanakan dan melaporkan hasil percobaan.</t>
  </si>
  <si>
    <t>Mampu dalam menunjukkan perilaku jujur, gotong royong, bertanggung jawab, toleran, percaya diri, rasa ingin tahu, terbuka dan  kritis terhadap permasalah-an sosial sederhana.</t>
  </si>
  <si>
    <t>Mampu dalam menunjukkan perilaku santun, peduli, jujur, disiplin, percaya diri, tanggung jawab, kerjasama, dan cinta damai, dalam melaksanakan komunikasi fungsional.</t>
  </si>
  <si>
    <t>Mampu dalam menunjukkan sikap   menghargai, jujur, disiplin bertanggung jawab, peduli, santun, percaya diri dan motivasi internal terhadap karya seni dan pembuatnya.</t>
  </si>
  <si>
    <t>Mampu dalam menghargai dan menghayati perilaku jujur, disiplin, tanggung jawab, peduli, santun, percaya diri dalam berinteraksi secara efektif dengan lingkungan sosial dan alam dalam jangkauan pergaulan dan keberadaannya.</t>
  </si>
  <si>
    <t>Mampu dalam berperilaku sportif, tanggung jawab, kerja sama, toleransi, mau berbagi, disiplin dan menerima kekalahan/kemenangan dalam melakukan aktifitas fisik.</t>
  </si>
  <si>
    <t>Mampu dalam menghargai rasa ingin tahu, jujur, percaya diri, mandiri, toleransi, disiplin, tanggung jawab, teliti dan rapi dalam melakukan berbagai kegiatan pembuatan karya.</t>
  </si>
  <si>
    <t>SENI BUDAYA</t>
  </si>
  <si>
    <t>Cukup mampu dalam menghargai perilaku jujur, hormat dan patuh pada orang tua, empati, ikhlas, sabar, pemaaf, amanah dan istiqomah sebagai implementasi Al-Qur'an dan Hadis.</t>
  </si>
  <si>
    <t>Cukup mampu dalam menunjukkan semangat dan komitmen kebangsaan, perilaku sesuai norma, toleran serta semangat persatuan dan kesatuan dalam kerangka NKRI.</t>
  </si>
  <si>
    <t>Cukup mampu dalam menunjukkan perilaku jujur, tanggung jawab, dan santun dalam menanggapi secara pribadi hal-hal atau kejadian berdasarkan hasil observasi.</t>
  </si>
  <si>
    <t>Cukup mampu dalam menunjukkan sikap logis, kritis, analitik, konsisten dan teliti, bertanggung jawab, responsif, dan tidak mudah menyerah dalam memecahkan masalah.</t>
  </si>
  <si>
    <t>Cukup mampu dalam menunjukkan perilaku ilmiah, bijaksana, bertanggung jawab dan menghargai kerja individu dan kelompok dalam melaksanakan dan melaporkan hasil percobaan.</t>
  </si>
  <si>
    <t>Cukup mampu dalam menunjukkan perilaku jujur, gotong royong, bertanggung jawab, toleran, percaya diri, rasa ingin tahu, terbuka dan  kritis terhadap permasalah-an sosial sederhana.</t>
  </si>
  <si>
    <t>Cukup mampu dalam menunjukkan perilaku santun, peduli, jujur, disiplin, percaya diri, tanggung jawab, kerjasama, dan cinta damai, dalam melaksanakan komunikasi fungsional.</t>
  </si>
  <si>
    <t>Cukup mampu dalam menunjukkan sikap   menghargai, jujur, disiplin bertanggung jawab, peduli, santun, percaya diri dan motivasi internal terhadap karya seni dan pembuatnya.</t>
  </si>
  <si>
    <t>Cukup mampu dalam menghargai dan menghayati perilaku jujur, disiplin, tanggung jawab, peduli, santun, percaya diri dalam berinteraksi secara efektif dengan lingkungan sosial dan alam dalam jangkauan pergaulan dan keberadaannya.</t>
  </si>
  <si>
    <t>Cukup mampu dalam berperilaku sportif, tanggung jawab, kerja sama, toleransi, mau berbagi, disiplin dan menerima kekalahan/kemenangan dalam melakukan aktifitas fisik.</t>
  </si>
  <si>
    <t>Cukup mampu dalam menghargai rasa ingin tahu, jujur, percaya diri, mandiri, toleransi, disiplin, tanggung jawab, teliti dan rapi dalam melakukan berbagai kegiatan pembuatan karya.</t>
  </si>
  <si>
    <t>Kurang mampu dalam menghargai perilaku jujur, hormat dan patuh pada orang tua, empati, ikhlas, sabar, pemaaf, amanah dan istiqomah sebagai implementasi Al-Qur'an dan Hadis.</t>
  </si>
  <si>
    <t>Kurang mampu dalam menunjukkan semangat dan komitmen kebangsaan, perilaku sesuai norma, toleran serta semangat persatuan dan kesatuan dalam kerangka NKRI.</t>
  </si>
  <si>
    <t>Kurang mampu dalam menunjukkan perilaku jujur, tanggung jawab, dan santun dalam menanggapi secara pribadi hal-hal atau kejadian berdasarkan hasil observasi.</t>
  </si>
  <si>
    <t>Kurang mampu dalam menunjukkan sikap logis, kritis, analitik, konsisten dan teliti, bertanggung jawab, responsif, dan tidak mudah menyerah dalam memecahkan masalah.</t>
  </si>
  <si>
    <t>Kurang mampu dalam menunjukkan perilaku ilmiah, bijaksana, bertanggung jawab dan menghargai kerja individu dan kelompok dalam melaksanakan dan melaporkan hasil percobaan.</t>
  </si>
  <si>
    <t>Kurang mampu dalam menunjukkan perilaku jujur, gotong royong, bertanggung jawab, toleran, percaya diri, rasa ingin tahu, terbuka dan  kritis terhadap permasalah-an sosial sederhana.</t>
  </si>
  <si>
    <t>Kurang mampu dalam menunjukkan perilaku santun, peduli, jujur, disiplin, percaya diri, tanggung jawab, kerjasama, dan cinta damai, dalam melaksanakan komunikasi fungsional.</t>
  </si>
  <si>
    <t>Kurang mampu dalam menunjukkan sikap   menghargai, jujur, disiplin bertanggung jawab, peduli, santun, percaya diri dan motivasi internal terhadap karya seni dan pembuatnya.</t>
  </si>
  <si>
    <t>Kurang mampu dalam menghargai dan menghayati perilaku jujur, disiplin, tanggung jawab, peduli, santun, percaya diri dalam berinteraksi secara efektif dengan lingkungan sosial dan alam dalam jangkauan pergaulan dan keberadaannya.</t>
  </si>
  <si>
    <t>Kurang mampu dalam berperilaku sportif, tanggung jawab, kerja sama, toleransi, mau berbagi, disiplin dan menerima kekalahan/kemenangan dalam melakukan aktifitas fisik.</t>
  </si>
  <si>
    <t>Kurang mampu dalam menghargai rasa ingin tahu, jujur, percaya diri, mandiri, toleransi, disiplin, tanggung jawab, teliti dan rapi dalam melakukan berbagai kegiatan pembuatan karya.</t>
  </si>
  <si>
    <t>memahami   konsep dan prosedur   menggambar gubahan flora dan fauna serta geometrik menjadi ragam hias</t>
  </si>
  <si>
    <t>mencoba membuat karya kerajinan dan pengemasan dari bahan alam sesuai desain dan bahan alam yang ada di wilayah setempat</t>
  </si>
  <si>
    <t>mencoba membuat karya kerajinan dan pengemasan dari bahan buatan sesuai desain dan bahan buatan yang ada di wilayah setempat</t>
  </si>
  <si>
    <t>mencoba membuat alat penjernih air dari bahan alam yang ada di lingkungan sekitar</t>
  </si>
  <si>
    <t>mencoba membuat produk sederhana menggunakan teknologi mekanik (gerak, putar, ungkit dan sebagainya)</t>
  </si>
  <si>
    <t>mempraktikan budidaya tanaman sayuran berdasarkan konsep dan prosedur yang ada di wilayah setempat</t>
  </si>
  <si>
    <t>mempraktikan budidaya tanaman obat berdasarkan konsep dan prosedur yang ada di wilayah setempat</t>
  </si>
  <si>
    <t>membuat olahan pangan dari bahan ikan dan daging putih atau merah menjadi makanan sesuai rancangan dan bahan yang ada di wilayah setempat</t>
  </si>
  <si>
    <t>membuat  olahan produk pangan setengah jadi dari bahan ikan dan daging putih atau merah menjadi makanan sesuai rancangan dan bahan yang ada di wilayah setempat</t>
  </si>
  <si>
    <t>memodifikasi karya kerajinan dan pengemasan dari bahan alam sesuai hasil identifikasi di wilayah setempat</t>
  </si>
  <si>
    <t xml:space="preserve">memodifikasi karya kerajinan dan pengemasan dari bahan buatan sesuai hasil identifikasi di wilayah setempat </t>
  </si>
  <si>
    <t>mencoba membuat produk penjernih air dari bahan buatan yang ada di lingkungan sekitar</t>
  </si>
  <si>
    <t>mencoba membuat mainan menggunakan teknologi mekanik</t>
  </si>
  <si>
    <t>memodifikasi media tanam tanaman sayuran berdasarkan identifikasi sesuai wilayah setempat</t>
  </si>
  <si>
    <t>memodifikasi media tanam tanaman obat berdasarkan identifikasi sesuai wilayah setempat</t>
  </si>
  <si>
    <t>membuat olahan pangan dari bahan ikan dan daging putih atau merah menjadi produk pangan setengah jadi sesuai hasil analisis dan bahan yang ada di wilayah setempat</t>
  </si>
  <si>
    <t>membuat olahan dari hasil samping pangan hewani menjadi produk non pangan sesuai wilayah setempat</t>
  </si>
  <si>
    <t>membuat karya kerajinan dan pengemasan dari  bahan limbah organik lunak atau keras berdasarkan desain sesuai wilayah setempat</t>
  </si>
  <si>
    <t>membuat karya kerajinan dan pengemasan dari  bahan limbah anorganik lunak atau keras berdasarkan desain sesuai wilayah setempat</t>
  </si>
  <si>
    <t>membuat produk penghasil bunyi bersumber arus listrik DC di lingkungan sekitar</t>
  </si>
  <si>
    <t>membuat model alat pengubah listrik di lingkungan sekitar</t>
  </si>
  <si>
    <t>mendesain wadah budidaya ikan konsumsi berdasarkan identifikasi  yang ada di wilayah setempat</t>
  </si>
  <si>
    <t>mendesain wadah budidaya ikan hias berdasarkan identifikasi  yang ada di wilayah setempat</t>
  </si>
  <si>
    <t>membuat olahan bahan pangan seralia dan umbi menjadi makanan sesuai rancangan dan bahan yang ada di wilayah setempat</t>
  </si>
  <si>
    <t>membuat olahan bahan pangan setengah jadi dari bahan seralia dan umbi menjadi makanan  sesuai rancangan dan bahan yang ada di wilayah setempat</t>
  </si>
  <si>
    <t xml:space="preserve">memodifikasi kerajinan dan pengemasan dari  berbagai bahan limbah organik lunak atau keras berdasarkan hasil deskripsi karya sesuai wilayah setempat </t>
  </si>
  <si>
    <t>memodifikasi kerajinan dan pengemasan dari  berbagai bahan limbah anorganik lunak atau keras berdasarkan hasil deskripsi karya sesuai wilayah setempat</t>
  </si>
  <si>
    <t>membuat produk penghasil gerak menggunakan sumber arus listrik DC</t>
  </si>
  <si>
    <t>membuat produk sensor menggunakan teknologi kelistrikan di lingkungan sekitar</t>
  </si>
  <si>
    <t xml:space="preserve">memelihara ikan konsumsi sesuai berdasarkan  konsep dan prosedur sesuai wilayah setempat </t>
  </si>
  <si>
    <t xml:space="preserve">memelihara ikan hias berdasarkan konsep dan prosedur sesuai wilayah setempat </t>
  </si>
  <si>
    <t>membuat olahan bahan pangan seralia dan umbi menjadi bahan pangan setengah jadi sesuai hasil analisis dan bahan yang ada di wilayah setempat</t>
  </si>
  <si>
    <t>membuat olahan dari hasil samping seralia dan umbi menjadi produk non pangan sesuai wilayah setempat</t>
  </si>
  <si>
    <t>Gambar flora, Fauna dan benda alam</t>
  </si>
  <si>
    <t xml:space="preserve">Ragam hias pada  bahan tekstil </t>
  </si>
  <si>
    <t>Teknik   Vokal dan bernyanyi unisono</t>
  </si>
  <si>
    <t xml:space="preserve">Musik  Ansambel </t>
  </si>
  <si>
    <t xml:space="preserve">Gerak tari berdasarkan unsur  ruang, waktu dan tenaga </t>
  </si>
  <si>
    <t>Melakukan gerak tari berdasarkan level dan pola lantai</t>
  </si>
  <si>
    <t xml:space="preserve">Teknik olah tubuh, olah suara, dan olah rasa </t>
  </si>
  <si>
    <t xml:space="preserve">Rancangan pementasan </t>
  </si>
  <si>
    <t xml:space="preserve">Ragam hias flora dan fauna serta geometrik </t>
  </si>
  <si>
    <t>Ragam hias pada  bahan kayu</t>
  </si>
  <si>
    <t xml:space="preserve">Teknik bernyanyi dalam Vokal   Group </t>
  </si>
  <si>
    <t>Gerak tari berdasarkan ruang, waktu dan tenaga sesuai iringan</t>
  </si>
  <si>
    <t>Memperagakan gerak tari berdasarkan level dan pola lantai sesuai iringan</t>
  </si>
  <si>
    <t xml:space="preserve">Konsep /naskah  drama. </t>
  </si>
  <si>
    <t xml:space="preserve">Pertunjukan teater </t>
  </si>
  <si>
    <t>Menggambar Model</t>
  </si>
  <si>
    <t>Penerapan Ragam Hias Pada Benda Keras</t>
  </si>
  <si>
    <t>Gaya dan Bernyanyi Lagu Daerah</t>
  </si>
  <si>
    <t>Menyanyikan Lagu Daerah</t>
  </si>
  <si>
    <t>Merangkai Gerak Tari Tradisional.</t>
  </si>
  <si>
    <t>Merangkai Gerak Tari Kreasi</t>
  </si>
  <si>
    <t>Mengenal Seni Peran Teater Tradisional</t>
  </si>
  <si>
    <t>Konsep Teater Tradisional</t>
  </si>
  <si>
    <t>Menggambar Ilustrasi</t>
  </si>
  <si>
    <t>Tapestri</t>
  </si>
  <si>
    <t>Teknik Bermain Musik Tradisional</t>
  </si>
  <si>
    <t xml:space="preserve">Bermain Ansambel Musik Tradisional </t>
  </si>
  <si>
    <t>Meragakan Gerak Tari Tradisional</t>
  </si>
  <si>
    <t>Meragakan Gerak Tari Kreasi</t>
  </si>
  <si>
    <t>Merancang Pementasan Teater Tradisional</t>
  </si>
  <si>
    <t>Mementaskan Teater Tradisional</t>
  </si>
  <si>
    <t>Produk kerajinan dari bahan alam</t>
  </si>
  <si>
    <t>Produk kerajinan dari bahan buatan</t>
  </si>
  <si>
    <t>Mengenal dan membuat Jenis-Jenis Penjernih Air dari Bahan Alam</t>
  </si>
  <si>
    <t>Mengenal dan  merakit jenis produk sederhana menggunakan peralatan mekanik</t>
  </si>
  <si>
    <t>Jenis, sarana produksi dan teknik budidaya tanaman sayuran</t>
  </si>
  <si>
    <t>Jenis, sarana produksi dan budidaya tanaman obat</t>
  </si>
  <si>
    <t>Pengolahan minuman segar</t>
  </si>
  <si>
    <t>Pengolahan pangan makanan cepat saji yang sehat dari buah dan sayur</t>
  </si>
  <si>
    <t>Modifkasi Kerajinan dengan Memadukan Bahan Alam</t>
  </si>
  <si>
    <t>Modifkasi Kerajinan dengan Memadukan Bahan buatan</t>
  </si>
  <si>
    <t>Mengenal dan membuat Jenis-Jenis Penjernih Air dari Bahan Buatan</t>
  </si>
  <si>
    <t>Mengenal dan membuat jenis mainan dengan teknologi mekanik</t>
  </si>
  <si>
    <t>Tahapan budidaya dan modifikasi media tanam tanaman sayuran</t>
  </si>
  <si>
    <t>Tahapan budidaya dan modifikasi media tanam tanaman obat</t>
  </si>
  <si>
    <t>Pengolahan minuman kesehatan</t>
  </si>
  <si>
    <t>Pengolahan hasil samping bahan pangan nabati sebagai bahan dasar kerajinan</t>
  </si>
  <si>
    <t>Bahan, proses dan prinsip pengolahan limbah organik</t>
  </si>
  <si>
    <t>Bahan, proses dan prinsip pengolahan limbah anorganik</t>
  </si>
  <si>
    <t>Sumber Listrik DC/searah</t>
  </si>
  <si>
    <t>Membuat produk rangkaian pengubah besaran listrik</t>
  </si>
  <si>
    <t>Wadah budidaya ikan konsumsi</t>
  </si>
  <si>
    <t>Wadah budidaya ikan hias</t>
  </si>
  <si>
    <t>Pengolahan serealia dan umbi menjadi makanan</t>
  </si>
  <si>
    <t>Pengolahan bahan pangan setengah jadi dari serelia dan umbi menjadi makanan khas setempat</t>
  </si>
  <si>
    <t>Produk dan modifikasi produk kerajinan dari bahan limbah organik</t>
  </si>
  <si>
    <t>Produk dan modifikasi produk kerajinan dari bahan limbah anorganik</t>
  </si>
  <si>
    <t>Produk rekayasa penghasil bunyi dan gerak dengan sumber arus listrik DC</t>
  </si>
  <si>
    <t>Membuat produk sensor menggunakan teknologi kelistrikan</t>
  </si>
  <si>
    <t>Budidaya/pembesaran ikan konsumsi</t>
  </si>
  <si>
    <t>Budidaya/pembesaran ikan hias</t>
  </si>
  <si>
    <t>Pengolahan serealia dan umbi menjadi olahan makanan setengah jadi</t>
  </si>
  <si>
    <t>Pengolahan hasil samping bahan pangan serelia dan umbi menjadi produk non pangan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</si>
</sst>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0">
    <font>
      <sz val="10"/>
      <name val="Arial"/>
      <charset val="134"/>
    </font>
    <font>
      <sz val="11"/>
      <color indexed="8"/>
      <name val="Calibri"/>
      <family val="2"/>
      <charset val="134"/>
    </font>
    <font>
      <u/>
      <sz val="10"/>
      <color indexed="12"/>
      <name val="Arial"/>
      <family val="2"/>
      <charset val="134"/>
    </font>
    <font>
      <sz val="11"/>
      <color indexed="8"/>
      <name val="Calibri"/>
      <family val="2"/>
    </font>
    <font>
      <sz val="10"/>
      <color indexed="8"/>
      <name val="Calibri"/>
      <family val="2"/>
      <charset val="134"/>
    </font>
    <font>
      <sz val="8"/>
      <color indexed="8"/>
      <name val="Calibri"/>
      <family val="2"/>
      <charset val="134"/>
    </font>
    <font>
      <b/>
      <sz val="14"/>
      <color indexed="43"/>
      <name val="Comic Sans MS"/>
      <family val="4"/>
      <charset val="134"/>
    </font>
    <font>
      <sz val="10"/>
      <color indexed="43"/>
      <name val="Arial"/>
      <family val="2"/>
      <charset val="134"/>
    </font>
    <font>
      <sz val="12"/>
      <name val="Times New Roman"/>
      <family val="1"/>
      <charset val="134"/>
    </font>
    <font>
      <b/>
      <sz val="12"/>
      <name val="Times New Roman"/>
      <family val="1"/>
      <charset val="134"/>
    </font>
    <font>
      <sz val="10"/>
      <name val="Times New Roman"/>
      <family val="1"/>
      <charset val="134"/>
    </font>
    <font>
      <b/>
      <u/>
      <sz val="12"/>
      <name val="Times New Roman"/>
      <family val="1"/>
      <charset val="134"/>
    </font>
    <font>
      <b/>
      <sz val="16"/>
      <name val="Times New Roman"/>
      <family val="1"/>
      <charset val="134"/>
    </font>
    <font>
      <b/>
      <sz val="14"/>
      <name val="Times New Roman"/>
      <family val="1"/>
      <charset val="134"/>
    </font>
    <font>
      <b/>
      <sz val="10"/>
      <name val="Arial"/>
      <family val="2"/>
      <charset val="134"/>
    </font>
    <font>
      <sz val="10"/>
      <name val="Arial"/>
      <family val="2"/>
      <charset val="134"/>
    </font>
    <font>
      <sz val="12"/>
      <name val="Arial"/>
      <family val="2"/>
      <charset val="134"/>
    </font>
    <font>
      <b/>
      <sz val="14"/>
      <name val="Comic Sans MS"/>
      <family val="4"/>
      <charset val="134"/>
    </font>
    <font>
      <sz val="10"/>
      <color indexed="13"/>
      <name val="Arial"/>
      <family val="2"/>
      <charset val="134"/>
    </font>
    <font>
      <b/>
      <sz val="10"/>
      <color indexed="13"/>
      <name val="Arial"/>
      <family val="2"/>
      <charset val="134"/>
    </font>
    <font>
      <b/>
      <sz val="14"/>
      <color indexed="20"/>
      <name val="Bookman Old Style"/>
      <family val="1"/>
      <charset val="134"/>
    </font>
    <font>
      <b/>
      <sz val="14"/>
      <color indexed="12"/>
      <name val="Bookman Old Style"/>
      <family val="1"/>
      <charset val="134"/>
    </font>
    <font>
      <b/>
      <sz val="14"/>
      <color indexed="12"/>
      <name val="Comic Sans MS"/>
      <family val="4"/>
      <charset val="134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name val="Arial Narrow"/>
      <family val="2"/>
      <charset val="134"/>
    </font>
    <font>
      <sz val="8"/>
      <color indexed="13"/>
      <name val="Comic Sans MS"/>
      <family val="4"/>
      <charset val="134"/>
    </font>
    <font>
      <b/>
      <sz val="14"/>
      <color indexed="20"/>
      <name val="Comic Sans MS"/>
      <family val="4"/>
      <charset val="134"/>
    </font>
    <font>
      <b/>
      <sz val="14"/>
      <color indexed="11"/>
      <name val="Cambria"/>
      <family val="1"/>
      <charset val="134"/>
    </font>
    <font>
      <sz val="10"/>
      <name val="Arial Narrow"/>
      <family val="2"/>
      <charset val="134"/>
    </font>
    <font>
      <b/>
      <sz val="8"/>
      <name val="Arial Narrow"/>
      <family val="2"/>
      <charset val="134"/>
    </font>
    <font>
      <sz val="10"/>
      <name val="Cambria"/>
      <family val="1"/>
      <charset val="134"/>
    </font>
    <font>
      <sz val="9"/>
      <name val="Arial Narrow"/>
      <family val="2"/>
      <charset val="134"/>
    </font>
    <font>
      <b/>
      <sz val="10"/>
      <name val="Arial Narrow"/>
      <family val="2"/>
      <charset val="134"/>
    </font>
    <font>
      <sz val="9"/>
      <color indexed="8"/>
      <name val="Arial Narrow"/>
      <family val="2"/>
      <charset val="134"/>
    </font>
    <font>
      <b/>
      <sz val="9"/>
      <name val="Arial Narrow"/>
      <family val="2"/>
      <charset val="134"/>
    </font>
    <font>
      <sz val="11"/>
      <color indexed="10"/>
      <name val="Calibri"/>
      <family val="2"/>
      <charset val="134"/>
    </font>
    <font>
      <sz val="11"/>
      <color indexed="8"/>
      <name val="Tahoma"/>
      <family val="2"/>
      <charset val="134"/>
    </font>
    <font>
      <b/>
      <sz val="12"/>
      <color indexed="9"/>
      <name val="Tahoma"/>
      <family val="2"/>
      <charset val="134"/>
    </font>
    <font>
      <b/>
      <sz val="10"/>
      <color indexed="56"/>
      <name val="Tahoma"/>
      <family val="2"/>
      <charset val="134"/>
    </font>
    <font>
      <sz val="11"/>
      <color indexed="13"/>
      <name val="Calibri"/>
      <family val="2"/>
      <charset val="134"/>
    </font>
    <font>
      <b/>
      <sz val="11"/>
      <color indexed="9"/>
      <name val="Tahoma"/>
      <family val="2"/>
      <charset val="134"/>
    </font>
    <font>
      <sz val="10"/>
      <color indexed="8"/>
      <name val="Tahoma"/>
      <family val="2"/>
      <charset val="134"/>
    </font>
    <font>
      <b/>
      <sz val="11"/>
      <color indexed="10"/>
      <name val="Tahoma"/>
      <family val="2"/>
      <charset val="134"/>
    </font>
    <font>
      <b/>
      <sz val="16"/>
      <name val="Book Antiqua"/>
      <family val="1"/>
      <charset val="134"/>
    </font>
    <font>
      <b/>
      <sz val="16"/>
      <name val="Arial"/>
      <family val="2"/>
      <charset val="134"/>
    </font>
    <font>
      <sz val="16"/>
      <name val="Arial"/>
      <family val="2"/>
      <charset val="134"/>
    </font>
    <font>
      <b/>
      <sz val="22"/>
      <color indexed="13"/>
      <name val="Comic Sans MS"/>
      <family val="4"/>
      <charset val="134"/>
    </font>
    <font>
      <b/>
      <sz val="14"/>
      <color indexed="13"/>
      <name val="Comic Sans MS"/>
      <family val="4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11"/>
      </left>
      <right/>
      <top style="medium">
        <color indexed="11"/>
      </top>
      <bottom/>
      <diagonal/>
    </border>
    <border>
      <left/>
      <right/>
      <top style="medium">
        <color indexed="1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1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/>
      <right/>
      <top style="medium">
        <color indexed="60"/>
      </top>
      <bottom/>
      <diagonal/>
    </border>
    <border>
      <left style="medium">
        <color indexed="60"/>
      </left>
      <right/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/>
      <top style="medium">
        <color indexed="60"/>
      </top>
      <bottom style="medium">
        <color indexed="44"/>
      </bottom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/>
      <top style="medium">
        <color indexed="44"/>
      </top>
      <bottom style="medium">
        <color indexed="44"/>
      </bottom>
      <diagonal/>
    </border>
    <border>
      <left/>
      <right style="medium">
        <color indexed="60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 style="medium">
        <color indexed="60"/>
      </right>
      <top/>
      <bottom style="medium">
        <color indexed="44"/>
      </bottom>
      <diagonal/>
    </border>
    <border>
      <left/>
      <right/>
      <top style="medium">
        <color indexed="44"/>
      </top>
      <bottom/>
      <diagonal/>
    </border>
    <border>
      <left/>
      <right style="medium">
        <color indexed="60"/>
      </right>
      <top style="medium">
        <color indexed="44"/>
      </top>
      <bottom/>
      <diagonal/>
    </border>
    <border>
      <left/>
      <right style="medium">
        <color indexed="60"/>
      </right>
      <top/>
      <bottom style="medium">
        <color indexed="60"/>
      </bottom>
      <diagonal/>
    </border>
  </borders>
  <cellStyleXfs count="10">
    <xf numFmtId="0" fontId="0" fillId="0" borderId="1">
      <alignment vertical="center"/>
    </xf>
    <xf numFmtId="43" fontId="49" fillId="0" borderId="1" applyFont="0" applyFill="0" applyBorder="0" applyAlignment="0" applyProtection="0">
      <alignment vertical="center"/>
    </xf>
    <xf numFmtId="0" fontId="2" fillId="0" borderId="1" applyNumberFormat="0" applyFill="0" applyBorder="0" applyAlignment="0" applyProtection="0">
      <alignment vertical="center"/>
    </xf>
    <xf numFmtId="0" fontId="1" fillId="0" borderId="1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  <xf numFmtId="0" fontId="3" fillId="0" borderId="1">
      <alignment vertical="center"/>
    </xf>
  </cellStyleXfs>
  <cellXfs count="399">
    <xf numFmtId="0" fontId="0" fillId="0" borderId="1" xfId="0" applyAlignment="1"/>
    <xf numFmtId="0" fontId="4" fillId="2" borderId="1" xfId="3" applyFont="1" applyFill="1" applyAlignment="1"/>
    <xf numFmtId="0" fontId="4" fillId="0" borderId="1" xfId="3" applyFont="1" applyAlignment="1"/>
    <xf numFmtId="0" fontId="5" fillId="0" borderId="1" xfId="3" applyFont="1" applyAlignment="1"/>
    <xf numFmtId="0" fontId="4" fillId="0" borderId="1" xfId="3" applyFont="1" applyAlignment="1">
      <alignment horizontal="left"/>
    </xf>
    <xf numFmtId="0" fontId="4" fillId="0" borderId="1" xfId="3" applyFont="1" applyAlignment="1">
      <alignment horizontal="center"/>
    </xf>
    <xf numFmtId="0" fontId="4" fillId="2" borderId="1" xfId="3" applyFont="1" applyFill="1" applyAlignment="1">
      <alignment horizontal="center"/>
    </xf>
    <xf numFmtId="0" fontId="4" fillId="2" borderId="1" xfId="3" applyFont="1" applyFill="1" applyAlignment="1">
      <alignment horizontal="left"/>
    </xf>
    <xf numFmtId="0" fontId="5" fillId="0" borderId="1" xfId="3" applyFont="1" applyAlignment="1">
      <alignment vertical="top"/>
    </xf>
    <xf numFmtId="0" fontId="5" fillId="2" borderId="1" xfId="3" applyFont="1" applyFill="1" applyAlignment="1">
      <alignment vertical="top"/>
    </xf>
    <xf numFmtId="0" fontId="5" fillId="2" borderId="1" xfId="3" applyFont="1" applyFill="1" applyAlignment="1"/>
    <xf numFmtId="0" fontId="1" fillId="0" borderId="1" xfId="3" applyFill="1" applyAlignment="1"/>
    <xf numFmtId="0" fontId="5" fillId="0" borderId="2" xfId="3" applyFont="1" applyBorder="1" applyAlignment="1"/>
    <xf numFmtId="0" fontId="4" fillId="0" borderId="1" xfId="3" applyFont="1" applyFill="1" applyAlignment="1"/>
    <xf numFmtId="0" fontId="1" fillId="4" borderId="2" xfId="3" applyFill="1" applyBorder="1" applyAlignment="1">
      <alignment horizontal="center" vertical="center"/>
    </xf>
    <xf numFmtId="0" fontId="1" fillId="5" borderId="2" xfId="3" applyFill="1" applyBorder="1" applyAlignment="1">
      <alignment horizontal="center" vertical="center"/>
    </xf>
    <xf numFmtId="0" fontId="1" fillId="6" borderId="2" xfId="3" applyFill="1" applyBorder="1" applyAlignment="1">
      <alignment horizontal="center" vertical="center"/>
    </xf>
    <xf numFmtId="0" fontId="1" fillId="2" borderId="2" xfId="3" applyFill="1" applyBorder="1" applyAlignment="1">
      <alignment horizontal="center" vertical="center"/>
    </xf>
    <xf numFmtId="0" fontId="1" fillId="6" borderId="2" xfId="3" applyFill="1" applyBorder="1" applyAlignment="1">
      <alignment horizontal="left" vertical="center"/>
    </xf>
    <xf numFmtId="0" fontId="1" fillId="6" borderId="2" xfId="3" applyFill="1" applyBorder="1" applyAlignment="1"/>
    <xf numFmtId="0" fontId="1" fillId="6" borderId="2" xfId="3" applyFill="1" applyBorder="1" applyAlignment="1">
      <alignment horizontal="left"/>
    </xf>
    <xf numFmtId="0" fontId="0" fillId="0" borderId="1" xfId="0" applyAlignment="1" applyProtection="1"/>
    <xf numFmtId="0" fontId="6" fillId="7" borderId="1" xfId="0" applyFont="1" applyFill="1" applyAlignment="1" applyProtection="1">
      <alignment vertical="center"/>
    </xf>
    <xf numFmtId="0" fontId="7" fillId="7" borderId="1" xfId="0" applyFont="1" applyFill="1" applyAlignment="1" applyProtection="1"/>
    <xf numFmtId="0" fontId="6" fillId="0" borderId="1" xfId="0" applyFont="1" applyFill="1" applyAlignment="1" applyProtection="1">
      <alignment vertical="center"/>
    </xf>
    <xf numFmtId="0" fontId="7" fillId="0" borderId="1" xfId="0" applyFont="1" applyFill="1" applyAlignment="1" applyProtection="1"/>
    <xf numFmtId="0" fontId="0" fillId="0" borderId="1" xfId="0" applyBorder="1" applyAlignment="1" applyProtection="1"/>
    <xf numFmtId="0" fontId="10" fillId="0" borderId="1" xfId="0" applyFont="1" applyBorder="1" applyAlignment="1" applyProtection="1"/>
    <xf numFmtId="0" fontId="12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/>
    <xf numFmtId="0" fontId="13" fillId="0" borderId="1" xfId="0" applyFont="1" applyBorder="1" applyAlignment="1" applyProtection="1">
      <alignment horizontal="right"/>
    </xf>
    <xf numFmtId="0" fontId="13" fillId="0" borderId="1" xfId="0" applyFont="1" applyBorder="1" applyAlignment="1" applyProtection="1">
      <alignment horizontal="left" indent="1"/>
    </xf>
    <xf numFmtId="0" fontId="9" fillId="0" borderId="1" xfId="0" applyFont="1" applyBorder="1" applyAlignment="1" applyProtection="1"/>
    <xf numFmtId="0" fontId="13" fillId="0" borderId="1" xfId="0" applyFont="1" applyBorder="1" applyAlignment="1" applyProtection="1">
      <alignment horizontal="center"/>
    </xf>
    <xf numFmtId="0" fontId="13" fillId="0" borderId="1" xfId="0" applyNumberFormat="1" applyFont="1" applyBorder="1" applyAlignment="1" applyProtection="1">
      <alignment horizontal="left" inden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1" fontId="8" fillId="0" borderId="17" xfId="0" applyNumberFormat="1" applyFont="1" applyBorder="1" applyAlignment="1" applyProtection="1">
      <alignment horizontal="center" vertical="center" wrapText="1"/>
    </xf>
    <xf numFmtId="3" fontId="8" fillId="0" borderId="18" xfId="1" applyNumberFormat="1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1" fontId="8" fillId="0" borderId="14" xfId="0" applyNumberFormat="1" applyFont="1" applyBorder="1" applyAlignment="1" applyProtection="1">
      <alignment horizontal="center" vertical="center" wrapText="1"/>
    </xf>
    <xf numFmtId="3" fontId="8" fillId="0" borderId="2" xfId="1" applyNumberFormat="1" applyFont="1" applyBorder="1" applyAlignment="1" applyProtection="1">
      <alignment horizontal="center" vertical="center"/>
    </xf>
    <xf numFmtId="3" fontId="8" fillId="0" borderId="15" xfId="1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21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vertical="center"/>
    </xf>
    <xf numFmtId="3" fontId="8" fillId="0" borderId="22" xfId="1" applyNumberFormat="1" applyFont="1" applyFill="1" applyBorder="1" applyAlignment="1" applyProtection="1">
      <alignment horizontal="left" vertical="center"/>
    </xf>
    <xf numFmtId="1" fontId="8" fillId="0" borderId="24" xfId="1" applyNumberFormat="1" applyFont="1" applyFill="1" applyBorder="1" applyAlignment="1" applyProtection="1">
      <alignment horizontal="center" vertical="center"/>
    </xf>
    <xf numFmtId="3" fontId="8" fillId="0" borderId="25" xfId="1" applyNumberFormat="1" applyFont="1" applyFill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left" vertical="center" indent="2"/>
    </xf>
    <xf numFmtId="0" fontId="8" fillId="0" borderId="7" xfId="0" applyFont="1" applyBorder="1" applyAlignment="1" applyProtection="1">
      <alignment horizontal="left" vertical="center"/>
    </xf>
    <xf numFmtId="3" fontId="8" fillId="0" borderId="7" xfId="1" applyNumberFormat="1" applyFont="1" applyBorder="1" applyAlignment="1" applyProtection="1">
      <alignment horizontal="left" vertical="center"/>
    </xf>
    <xf numFmtId="3" fontId="8" fillId="0" borderId="27" xfId="1" applyNumberFormat="1" applyFont="1" applyBorder="1" applyAlignment="1" applyProtection="1">
      <alignment horizontal="left" vertical="center" indent="2"/>
    </xf>
    <xf numFmtId="3" fontId="8" fillId="0" borderId="1" xfId="1" applyNumberFormat="1" applyFont="1" applyBorder="1" applyAlignment="1" applyProtection="1">
      <alignment horizontal="left" vertical="center"/>
    </xf>
    <xf numFmtId="3" fontId="8" fillId="0" borderId="28" xfId="1" applyNumberFormat="1" applyFont="1" applyBorder="1" applyAlignment="1" applyProtection="1">
      <alignment horizontal="left" vertical="center" indent="2"/>
    </xf>
    <xf numFmtId="3" fontId="8" fillId="0" borderId="11" xfId="1" applyNumberFormat="1" applyFont="1" applyBorder="1" applyAlignment="1" applyProtection="1">
      <alignment horizontal="left" vertical="center"/>
    </xf>
    <xf numFmtId="0" fontId="8" fillId="0" borderId="1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/>
    <xf numFmtId="0" fontId="15" fillId="0" borderId="1" xfId="0" applyFont="1" applyBorder="1" applyAlignment="1" applyProtection="1"/>
    <xf numFmtId="0" fontId="16" fillId="0" borderId="1" xfId="0" applyFont="1" applyBorder="1" applyAlignment="1" applyProtection="1"/>
    <xf numFmtId="0" fontId="8" fillId="0" borderId="1" xfId="0" applyFont="1" applyBorder="1" applyAlignment="1" applyProtection="1">
      <alignment vertical="center"/>
    </xf>
    <xf numFmtId="0" fontId="11" fillId="0" borderId="1" xfId="0" applyFont="1" applyBorder="1" applyAlignment="1" applyProtection="1">
      <protection locked="0"/>
    </xf>
    <xf numFmtId="0" fontId="8" fillId="0" borderId="1" xfId="0" applyFont="1" applyBorder="1" applyAlignment="1" applyProtection="1">
      <protection locked="0"/>
    </xf>
    <xf numFmtId="0" fontId="17" fillId="5" borderId="29" xfId="0" applyFont="1" applyFill="1" applyBorder="1" applyAlignment="1" applyProtection="1">
      <alignment horizontal="center" vertical="center"/>
    </xf>
    <xf numFmtId="0" fontId="17" fillId="0" borderId="30" xfId="0" applyFont="1" applyFill="1" applyBorder="1" applyAlignment="1" applyProtection="1">
      <alignment horizontal="center" vertical="center"/>
    </xf>
    <xf numFmtId="0" fontId="18" fillId="8" borderId="7" xfId="0" applyFont="1" applyFill="1" applyBorder="1" applyAlignment="1" applyProtection="1"/>
    <xf numFmtId="0" fontId="19" fillId="8" borderId="7" xfId="0" applyFont="1" applyFill="1" applyBorder="1" applyAlignment="1" applyProtection="1"/>
    <xf numFmtId="0" fontId="17" fillId="0" borderId="1" xfId="0" applyFont="1" applyFill="1" applyBorder="1" applyAlignment="1" applyProtection="1">
      <alignment horizontal="center" vertical="center"/>
    </xf>
    <xf numFmtId="0" fontId="18" fillId="8" borderId="1" xfId="0" applyFont="1" applyFill="1" applyBorder="1" applyAlignment="1" applyProtection="1"/>
    <xf numFmtId="0" fontId="19" fillId="8" borderId="1" xfId="0" applyFont="1" applyFill="1" applyBorder="1" applyAlignment="1" applyProtection="1"/>
    <xf numFmtId="0" fontId="0" fillId="0" borderId="1" xfId="0" applyFill="1" applyBorder="1" applyAlignment="1" applyProtection="1"/>
    <xf numFmtId="0" fontId="19" fillId="8" borderId="1" xfId="0" applyFont="1" applyFill="1" applyBorder="1" applyAlignment="1" applyProtection="1">
      <alignment horizontal="right"/>
    </xf>
    <xf numFmtId="0" fontId="18" fillId="8" borderId="1" xfId="0" applyFont="1" applyFill="1" applyBorder="1" applyAlignment="1" applyProtection="1">
      <alignment horizontal="right"/>
    </xf>
    <xf numFmtId="0" fontId="18" fillId="8" borderId="11" xfId="0" applyFont="1" applyFill="1" applyBorder="1" applyAlignment="1" applyProtection="1"/>
    <xf numFmtId="0" fontId="22" fillId="2" borderId="1" xfId="2" applyFont="1" applyFill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23" fillId="0" borderId="32" xfId="0" applyFont="1" applyBorder="1" applyAlignment="1" applyProtection="1">
      <alignment horizontal="center" vertical="center"/>
    </xf>
    <xf numFmtId="3" fontId="8" fillId="0" borderId="18" xfId="0" applyNumberFormat="1" applyFont="1" applyBorder="1" applyAlignment="1" applyProtection="1">
      <alignment horizontal="center" vertical="center"/>
    </xf>
    <xf numFmtId="3" fontId="8" fillId="0" borderId="33" xfId="0" applyNumberFormat="1" applyFont="1" applyBorder="1" applyAlignment="1" applyProtection="1">
      <alignment horizontal="center" vertical="center"/>
    </xf>
    <xf numFmtId="3" fontId="8" fillId="0" borderId="34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3" fontId="8" fillId="0" borderId="35" xfId="1" applyNumberFormat="1" applyFont="1" applyBorder="1" applyAlignment="1" applyProtection="1">
      <alignment horizontal="center" vertical="center"/>
    </xf>
    <xf numFmtId="3" fontId="8" fillId="0" borderId="1" xfId="1" applyNumberFormat="1" applyFont="1" applyBorder="1" applyAlignment="1" applyProtection="1">
      <alignment horizontal="center" vertical="center"/>
    </xf>
    <xf numFmtId="3" fontId="8" fillId="0" borderId="3" xfId="1" applyNumberFormat="1" applyFont="1" applyBorder="1" applyAlignment="1" applyProtection="1">
      <alignment horizontal="center" vertical="center"/>
    </xf>
    <xf numFmtId="3" fontId="8" fillId="0" borderId="36" xfId="1" applyNumberFormat="1" applyFont="1" applyBorder="1" applyAlignment="1" applyProtection="1">
      <alignment horizontal="center" vertical="center"/>
    </xf>
    <xf numFmtId="3" fontId="8" fillId="0" borderId="37" xfId="1" applyNumberFormat="1" applyFont="1" applyFill="1" applyBorder="1" applyAlignment="1" applyProtection="1">
      <alignment horizontal="center" vertical="center"/>
    </xf>
    <xf numFmtId="3" fontId="8" fillId="0" borderId="38" xfId="1" applyNumberFormat="1" applyFont="1" applyFill="1" applyBorder="1" applyAlignment="1" applyProtection="1">
      <alignment horizontal="center" vertical="center"/>
    </xf>
    <xf numFmtId="3" fontId="8" fillId="0" borderId="7" xfId="1" applyNumberFormat="1" applyFont="1" applyBorder="1" applyAlignment="1" applyProtection="1">
      <alignment horizontal="center" vertical="center"/>
    </xf>
    <xf numFmtId="3" fontId="9" fillId="0" borderId="7" xfId="1" applyNumberFormat="1" applyFont="1" applyBorder="1" applyAlignment="1" applyProtection="1">
      <alignment horizontal="center" vertical="center"/>
    </xf>
    <xf numFmtId="3" fontId="8" fillId="0" borderId="7" xfId="1" applyNumberFormat="1" applyFont="1" applyBorder="1" applyAlignment="1" applyProtection="1">
      <alignment horizontal="left" vertical="center" indent="1"/>
    </xf>
    <xf numFmtId="0" fontId="8" fillId="0" borderId="39" xfId="0" applyFont="1" applyBorder="1" applyAlignment="1" applyProtection="1"/>
    <xf numFmtId="3" fontId="9" fillId="0" borderId="1" xfId="1" applyNumberFormat="1" applyFont="1" applyBorder="1" applyAlignment="1" applyProtection="1">
      <alignment horizontal="center" vertical="center"/>
    </xf>
    <xf numFmtId="3" fontId="8" fillId="0" borderId="1" xfId="1" applyNumberFormat="1" applyFont="1" applyBorder="1" applyAlignment="1" applyProtection="1">
      <alignment horizontal="left" vertical="center" indent="1"/>
    </xf>
    <xf numFmtId="0" fontId="8" fillId="0" borderId="40" xfId="0" applyFont="1" applyBorder="1" applyAlignment="1" applyProtection="1"/>
    <xf numFmtId="0" fontId="8" fillId="0" borderId="11" xfId="0" applyFont="1" applyBorder="1" applyAlignment="1" applyProtection="1">
      <alignment horizontal="center" vertical="center"/>
    </xf>
    <xf numFmtId="3" fontId="9" fillId="0" borderId="11" xfId="1" applyNumberFormat="1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left" vertical="center" indent="1"/>
    </xf>
    <xf numFmtId="0" fontId="8" fillId="0" borderId="41" xfId="0" applyFont="1" applyBorder="1" applyAlignment="1" applyProtection="1"/>
    <xf numFmtId="0" fontId="8" fillId="0" borderId="1" xfId="0" applyFont="1" applyBorder="1" applyAlignment="1" applyProtection="1">
      <alignment horizontal="left" indent="3"/>
    </xf>
    <xf numFmtId="49" fontId="8" fillId="0" borderId="1" xfId="0" applyNumberFormat="1" applyFont="1" applyBorder="1" applyAlignment="1" applyProtection="1"/>
    <xf numFmtId="0" fontId="11" fillId="0" borderId="1" xfId="0" applyFont="1" applyBorder="1" applyAlignment="1" applyProtection="1">
      <alignment horizontal="left" indent="2"/>
    </xf>
    <xf numFmtId="49" fontId="9" fillId="0" borderId="1" xfId="0" applyNumberFormat="1" applyFont="1" applyBorder="1" applyAlignment="1" applyProtection="1">
      <alignment horizontal="left" indent="2"/>
    </xf>
    <xf numFmtId="0" fontId="18" fillId="8" borderId="39" xfId="0" applyFont="1" applyFill="1" applyBorder="1" applyAlignment="1" applyProtection="1"/>
    <xf numFmtId="0" fontId="18" fillId="8" borderId="40" xfId="0" applyFont="1" applyFill="1" applyBorder="1" applyAlignment="1" applyProtection="1"/>
    <xf numFmtId="0" fontId="18" fillId="8" borderId="41" xfId="0" applyFont="1" applyFill="1" applyBorder="1" applyAlignment="1" applyProtection="1"/>
    <xf numFmtId="0" fontId="23" fillId="0" borderId="1" xfId="0" applyFont="1" applyAlignment="1"/>
    <xf numFmtId="0" fontId="23" fillId="0" borderId="2" xfId="0" applyFont="1" applyBorder="1" applyAlignment="1"/>
    <xf numFmtId="0" fontId="24" fillId="0" borderId="2" xfId="0" applyFont="1" applyBorder="1" applyAlignment="1"/>
    <xf numFmtId="0" fontId="24" fillId="0" borderId="1" xfId="0" applyFont="1" applyAlignment="1"/>
    <xf numFmtId="1" fontId="24" fillId="0" borderId="1" xfId="0" applyNumberFormat="1" applyFont="1" applyAlignment="1"/>
    <xf numFmtId="2" fontId="25" fillId="9" borderId="19" xfId="0" applyNumberFormat="1" applyFont="1" applyFill="1" applyBorder="1" applyAlignment="1">
      <alignment horizontal="center" vertical="center"/>
    </xf>
    <xf numFmtId="2" fontId="25" fillId="9" borderId="5" xfId="0" applyNumberFormat="1" applyFont="1" applyFill="1" applyBorder="1" applyAlignment="1">
      <alignment horizontal="center" vertical="center"/>
    </xf>
    <xf numFmtId="2" fontId="25" fillId="10" borderId="27" xfId="0" applyNumberFormat="1" applyFont="1" applyFill="1" applyBorder="1" applyAlignment="1">
      <alignment horizontal="center" vertical="center"/>
    </xf>
    <xf numFmtId="2" fontId="25" fillId="10" borderId="1" xfId="0" applyNumberFormat="1" applyFont="1" applyFill="1" applyBorder="1" applyAlignment="1">
      <alignment horizontal="center" vertical="center"/>
    </xf>
    <xf numFmtId="2" fontId="25" fillId="2" borderId="27" xfId="0" applyNumberFormat="1" applyFont="1" applyFill="1" applyBorder="1" applyAlignment="1">
      <alignment horizontal="center" vertical="center"/>
    </xf>
    <xf numFmtId="2" fontId="25" fillId="2" borderId="1" xfId="0" applyNumberFormat="1" applyFont="1" applyFill="1" applyBorder="1" applyAlignment="1">
      <alignment horizontal="center" vertical="center"/>
    </xf>
    <xf numFmtId="2" fontId="25" fillId="4" borderId="27" xfId="0" applyNumberFormat="1" applyFont="1" applyFill="1" applyBorder="1" applyAlignment="1">
      <alignment horizontal="center" vertical="center"/>
    </xf>
    <xf numFmtId="2" fontId="25" fillId="4" borderId="1" xfId="0" applyNumberFormat="1" applyFont="1" applyFill="1" applyBorder="1" applyAlignment="1">
      <alignment horizontal="center" vertical="center"/>
    </xf>
    <xf numFmtId="1" fontId="25" fillId="9" borderId="27" xfId="0" applyNumberFormat="1" applyFont="1" applyFill="1" applyBorder="1" applyAlignment="1">
      <alignment horizontal="center" vertical="center"/>
    </xf>
    <xf numFmtId="1" fontId="25" fillId="9" borderId="1" xfId="0" applyNumberFormat="1" applyFont="1" applyFill="1" applyBorder="1" applyAlignment="1">
      <alignment horizontal="center" vertical="center"/>
    </xf>
    <xf numFmtId="2" fontId="25" fillId="4" borderId="1" xfId="0" applyNumberFormat="1" applyFont="1" applyFill="1" applyAlignment="1">
      <alignment horizontal="center" vertical="center"/>
    </xf>
    <xf numFmtId="2" fontId="25" fillId="11" borderId="1" xfId="0" applyNumberFormat="1" applyFont="1" applyFill="1" applyAlignment="1">
      <alignment horizontal="center" vertical="center"/>
    </xf>
    <xf numFmtId="2" fontId="25" fillId="9" borderId="1" xfId="0" applyNumberFormat="1" applyFont="1" applyFill="1" applyAlignment="1">
      <alignment horizontal="center" vertical="center"/>
    </xf>
    <xf numFmtId="2" fontId="25" fillId="10" borderId="1" xfId="0" applyNumberFormat="1" applyFont="1" applyFill="1" applyAlignment="1">
      <alignment horizontal="center" vertical="center"/>
    </xf>
    <xf numFmtId="2" fontId="25" fillId="12" borderId="27" xfId="0" applyNumberFormat="1" applyFont="1" applyFill="1" applyBorder="1" applyAlignment="1">
      <alignment horizontal="center" vertical="center"/>
    </xf>
    <xf numFmtId="2" fontId="25" fillId="13" borderId="40" xfId="0" applyNumberFormat="1" applyFont="1" applyFill="1" applyBorder="1" applyAlignment="1">
      <alignment horizontal="center" vertical="center"/>
    </xf>
    <xf numFmtId="2" fontId="25" fillId="13" borderId="1" xfId="0" applyNumberFormat="1" applyFont="1" applyFill="1" applyBorder="1" applyAlignment="1">
      <alignment horizontal="center" vertical="center"/>
    </xf>
    <xf numFmtId="0" fontId="26" fillId="14" borderId="42" xfId="0" applyFont="1" applyFill="1" applyBorder="1" applyAlignment="1">
      <alignment horizontal="center"/>
    </xf>
    <xf numFmtId="0" fontId="26" fillId="14" borderId="1" xfId="0" applyFont="1" applyFill="1" applyAlignment="1"/>
    <xf numFmtId="0" fontId="27" fillId="2" borderId="1" xfId="2" applyFont="1" applyFill="1" applyAlignment="1">
      <alignment horizontal="center" vertical="center"/>
    </xf>
    <xf numFmtId="0" fontId="28" fillId="4" borderId="11" xfId="2" applyFont="1" applyFill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2" fontId="29" fillId="9" borderId="22" xfId="0" applyNumberFormat="1" applyFont="1" applyFill="1" applyBorder="1" applyAlignment="1">
      <alignment horizontal="center" vertical="center"/>
    </xf>
    <xf numFmtId="0" fontId="23" fillId="14" borderId="2" xfId="0" applyFont="1" applyFill="1" applyBorder="1" applyAlignment="1"/>
    <xf numFmtId="1" fontId="23" fillId="14" borderId="3" xfId="0" applyNumberFormat="1" applyFont="1" applyFill="1" applyBorder="1" applyAlignment="1"/>
    <xf numFmtId="2" fontId="30" fillId="9" borderId="12" xfId="0" applyNumberFormat="1" applyFont="1" applyFill="1" applyBorder="1" applyAlignment="1">
      <alignment horizontal="center" vertical="center"/>
    </xf>
    <xf numFmtId="2" fontId="30" fillId="9" borderId="45" xfId="0" applyNumberFormat="1" applyFont="1" applyFill="1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1" fontId="32" fillId="9" borderId="46" xfId="0" applyNumberFormat="1" applyFont="1" applyFill="1" applyBorder="1" applyAlignment="1">
      <alignment horizontal="center" vertical="center" wrapText="1"/>
    </xf>
    <xf numFmtId="1" fontId="32" fillId="9" borderId="47" xfId="0" applyNumberFormat="1" applyFont="1" applyFill="1" applyBorder="1" applyAlignment="1">
      <alignment horizontal="center" vertical="center" wrapText="1"/>
    </xf>
    <xf numFmtId="1" fontId="32" fillId="9" borderId="19" xfId="0" applyNumberFormat="1" applyFont="1" applyFill="1" applyBorder="1" applyAlignment="1">
      <alignment horizontal="center" vertical="center"/>
    </xf>
    <xf numFmtId="1" fontId="32" fillId="9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1" fontId="32" fillId="9" borderId="24" xfId="0" applyNumberFormat="1" applyFont="1" applyFill="1" applyBorder="1" applyAlignment="1">
      <alignment horizontal="center" vertical="center"/>
    </xf>
    <xf numFmtId="1" fontId="32" fillId="9" borderId="25" xfId="0" applyNumberFormat="1" applyFont="1" applyFill="1" applyBorder="1" applyAlignment="1">
      <alignment horizontal="center" vertical="center"/>
    </xf>
    <xf numFmtId="1" fontId="32" fillId="9" borderId="15" xfId="0" applyNumberFormat="1" applyFont="1" applyFill="1" applyBorder="1" applyAlignment="1">
      <alignment horizontal="center" vertical="center"/>
    </xf>
    <xf numFmtId="2" fontId="33" fillId="10" borderId="5" xfId="0" applyNumberFormat="1" applyFont="1" applyFill="1" applyBorder="1" applyAlignment="1">
      <alignment horizontal="center" vertical="center"/>
    </xf>
    <xf numFmtId="2" fontId="33" fillId="10" borderId="19" xfId="0" applyNumberFormat="1" applyFont="1" applyFill="1" applyBorder="1" applyAlignment="1">
      <alignment horizontal="center" vertical="center"/>
    </xf>
    <xf numFmtId="2" fontId="33" fillId="2" borderId="19" xfId="0" applyNumberFormat="1" applyFont="1" applyFill="1" applyBorder="1" applyAlignment="1">
      <alignment horizontal="center" vertical="center"/>
    </xf>
    <xf numFmtId="2" fontId="33" fillId="2" borderId="5" xfId="0" applyNumberFormat="1" applyFont="1" applyFill="1" applyBorder="1" applyAlignment="1">
      <alignment horizontal="center" vertical="center"/>
    </xf>
    <xf numFmtId="1" fontId="34" fillId="10" borderId="2" xfId="0" applyNumberFormat="1" applyFont="1" applyFill="1" applyBorder="1" applyAlignment="1" applyProtection="1">
      <alignment horizontal="center" vertical="center"/>
    </xf>
    <xf numFmtId="1" fontId="32" fillId="2" borderId="2" xfId="0" applyNumberFormat="1" applyFont="1" applyFill="1" applyBorder="1" applyAlignment="1">
      <alignment horizontal="center" vertical="center"/>
    </xf>
    <xf numFmtId="1" fontId="32" fillId="10" borderId="2" xfId="0" applyNumberFormat="1" applyFont="1" applyFill="1" applyBorder="1" applyAlignment="1">
      <alignment horizontal="center" vertical="center"/>
    </xf>
    <xf numFmtId="1" fontId="34" fillId="10" borderId="5" xfId="0" applyNumberFormat="1" applyFont="1" applyFill="1" applyBorder="1" applyAlignment="1" applyProtection="1">
      <alignment horizontal="center" vertical="center"/>
    </xf>
    <xf numFmtId="2" fontId="33" fillId="4" borderId="19" xfId="0" applyNumberFormat="1" applyFont="1" applyFill="1" applyBorder="1" applyAlignment="1">
      <alignment horizontal="center" vertical="center"/>
    </xf>
    <xf numFmtId="2" fontId="33" fillId="4" borderId="5" xfId="0" applyNumberFormat="1" applyFont="1" applyFill="1" applyBorder="1" applyAlignment="1">
      <alignment horizontal="center" vertical="center"/>
    </xf>
    <xf numFmtId="1" fontId="32" fillId="4" borderId="19" xfId="0" applyNumberFormat="1" applyFont="1" applyFill="1" applyBorder="1" applyAlignment="1">
      <alignment horizontal="center" vertical="center"/>
    </xf>
    <xf numFmtId="1" fontId="32" fillId="4" borderId="2" xfId="0" applyNumberFormat="1" applyFont="1" applyFill="1" applyBorder="1" applyAlignment="1">
      <alignment horizontal="center" vertical="center"/>
    </xf>
    <xf numFmtId="2" fontId="33" fillId="9" borderId="12" xfId="0" applyNumberFormat="1" applyFont="1" applyFill="1" applyBorder="1" applyAlignment="1">
      <alignment horizontal="center" vertical="center"/>
    </xf>
    <xf numFmtId="2" fontId="33" fillId="9" borderId="45" xfId="0" applyNumberFormat="1" applyFont="1" applyFill="1" applyBorder="1" applyAlignment="1">
      <alignment horizontal="center" vertical="center"/>
    </xf>
    <xf numFmtId="1" fontId="32" fillId="9" borderId="5" xfId="0" applyNumberFormat="1" applyFont="1" applyFill="1" applyBorder="1" applyAlignment="1">
      <alignment horizontal="center" vertical="center"/>
    </xf>
    <xf numFmtId="1" fontId="32" fillId="4" borderId="5" xfId="0" applyNumberFormat="1" applyFont="1" applyFill="1" applyBorder="1" applyAlignment="1">
      <alignment horizontal="center" vertical="center"/>
    </xf>
    <xf numFmtId="2" fontId="33" fillId="5" borderId="19" xfId="0" applyNumberFormat="1" applyFont="1" applyFill="1" applyBorder="1" applyAlignment="1">
      <alignment horizontal="center" vertical="center"/>
    </xf>
    <xf numFmtId="2" fontId="33" fillId="5" borderId="5" xfId="0" applyNumberFormat="1" applyFont="1" applyFill="1" applyBorder="1" applyAlignment="1">
      <alignment horizontal="center" vertical="center"/>
    </xf>
    <xf numFmtId="1" fontId="32" fillId="5" borderId="54" xfId="0" applyNumberFormat="1" applyFont="1" applyFill="1" applyBorder="1" applyAlignment="1">
      <alignment horizontal="center" vertical="center"/>
    </xf>
    <xf numFmtId="1" fontId="32" fillId="5" borderId="2" xfId="0" applyNumberFormat="1" applyFont="1" applyFill="1" applyBorder="1" applyAlignment="1">
      <alignment horizontal="center" vertical="center"/>
    </xf>
    <xf numFmtId="2" fontId="29" fillId="15" borderId="5" xfId="0" applyNumberFormat="1" applyFont="1" applyFill="1" applyBorder="1" applyAlignment="1">
      <alignment horizontal="center" vertical="center"/>
    </xf>
    <xf numFmtId="2" fontId="33" fillId="15" borderId="5" xfId="0" applyNumberFormat="1" applyFont="1" applyFill="1" applyBorder="1" applyAlignment="1">
      <alignment horizontal="center" vertical="center"/>
    </xf>
    <xf numFmtId="1" fontId="32" fillId="15" borderId="2" xfId="0" applyNumberFormat="1" applyFont="1" applyFill="1" applyBorder="1" applyAlignment="1">
      <alignment horizontal="center" vertical="center"/>
    </xf>
    <xf numFmtId="2" fontId="29" fillId="10" borderId="5" xfId="0" applyNumberFormat="1" applyFont="1" applyFill="1" applyBorder="1" applyAlignment="1">
      <alignment horizontal="center" vertical="center"/>
    </xf>
    <xf numFmtId="2" fontId="33" fillId="15" borderId="20" xfId="0" applyNumberFormat="1" applyFont="1" applyFill="1" applyBorder="1" applyAlignment="1">
      <alignment vertical="center"/>
    </xf>
    <xf numFmtId="2" fontId="33" fillId="15" borderId="5" xfId="0" applyNumberFormat="1" applyFont="1" applyFill="1" applyBorder="1" applyAlignment="1">
      <alignment vertical="center"/>
    </xf>
    <xf numFmtId="1" fontId="32" fillId="15" borderId="54" xfId="0" applyNumberFormat="1" applyFont="1" applyFill="1" applyBorder="1" applyAlignment="1">
      <alignment horizontal="center" vertical="center"/>
    </xf>
    <xf numFmtId="2" fontId="29" fillId="12" borderId="19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13" borderId="50" xfId="0" applyNumberFormat="1" applyFont="1" applyFill="1" applyBorder="1" applyAlignment="1">
      <alignment horizontal="center" vertical="center"/>
    </xf>
    <xf numFmtId="1" fontId="29" fillId="13" borderId="1" xfId="0" applyNumberFormat="1" applyFont="1" applyFill="1" applyBorder="1" applyAlignment="1">
      <alignment horizontal="center" vertical="center"/>
    </xf>
    <xf numFmtId="2" fontId="35" fillId="15" borderId="5" xfId="0" applyNumberFormat="1" applyFont="1" applyFill="1" applyBorder="1" applyAlignment="1">
      <alignment horizontal="center" vertical="center"/>
    </xf>
    <xf numFmtId="2" fontId="33" fillId="12" borderId="19" xfId="0" applyNumberFormat="1" applyFont="1" applyFill="1" applyBorder="1" applyAlignment="1">
      <alignment horizontal="center" vertical="center"/>
    </xf>
    <xf numFmtId="2" fontId="33" fillId="2" borderId="2" xfId="0" applyNumberFormat="1" applyFont="1" applyFill="1" applyBorder="1" applyAlignment="1">
      <alignment horizontal="center" vertical="center"/>
    </xf>
    <xf numFmtId="2" fontId="33" fillId="13" borderId="35" xfId="0" applyNumberFormat="1" applyFont="1" applyFill="1" applyBorder="1" applyAlignment="1">
      <alignment horizontal="center" vertical="center"/>
    </xf>
    <xf numFmtId="2" fontId="33" fillId="13" borderId="3" xfId="0" applyNumberFormat="1" applyFont="1" applyFill="1" applyBorder="1" applyAlignment="1">
      <alignment horizontal="center" vertical="center"/>
    </xf>
    <xf numFmtId="1" fontId="25" fillId="15" borderId="54" xfId="0" applyNumberFormat="1" applyFont="1" applyFill="1" applyBorder="1" applyAlignment="1">
      <alignment horizontal="center" vertical="center"/>
    </xf>
    <xf numFmtId="1" fontId="25" fillId="12" borderId="2" xfId="0" applyNumberFormat="1" applyFont="1" applyFill="1" applyBorder="1" applyAlignment="1">
      <alignment horizontal="center" vertical="center"/>
    </xf>
    <xf numFmtId="1" fontId="25" fillId="2" borderId="2" xfId="0" applyNumberFormat="1" applyFont="1" applyFill="1" applyBorder="1" applyAlignment="1">
      <alignment horizontal="center" vertical="center"/>
    </xf>
    <xf numFmtId="1" fontId="25" fillId="13" borderId="2" xfId="0" applyNumberFormat="1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>
      <alignment horizontal="center" vertical="center"/>
    </xf>
    <xf numFmtId="1" fontId="25" fillId="15" borderId="2" xfId="0" applyNumberFormat="1" applyFont="1" applyFill="1" applyBorder="1" applyAlignment="1">
      <alignment horizontal="center" vertical="center"/>
    </xf>
    <xf numFmtId="0" fontId="24" fillId="0" borderId="5" xfId="0" applyFont="1" applyBorder="1" applyAlignment="1"/>
    <xf numFmtId="0" fontId="1" fillId="5" borderId="1" xfId="3" applyFill="1" applyAlignment="1"/>
    <xf numFmtId="0" fontId="36" fillId="5" borderId="1" xfId="3" applyFont="1" applyFill="1" applyAlignment="1"/>
    <xf numFmtId="0" fontId="37" fillId="8" borderId="21" xfId="3" applyFont="1" applyFill="1" applyBorder="1" applyAlignment="1" applyProtection="1">
      <protection hidden="1"/>
    </xf>
    <xf numFmtId="0" fontId="37" fillId="8" borderId="22" xfId="3" applyFont="1" applyFill="1" applyBorder="1" applyAlignment="1" applyProtection="1">
      <protection hidden="1"/>
    </xf>
    <xf numFmtId="0" fontId="37" fillId="8" borderId="54" xfId="3" applyFont="1" applyFill="1" applyBorder="1" applyAlignment="1" applyProtection="1">
      <protection hidden="1"/>
    </xf>
    <xf numFmtId="0" fontId="37" fillId="6" borderId="21" xfId="3" applyFont="1" applyFill="1" applyBorder="1" applyAlignment="1" applyProtection="1">
      <protection hidden="1"/>
    </xf>
    <xf numFmtId="0" fontId="37" fillId="6" borderId="22" xfId="3" applyFont="1" applyFill="1" applyBorder="1" applyAlignment="1" applyProtection="1">
      <protection hidden="1"/>
    </xf>
    <xf numFmtId="0" fontId="37" fillId="6" borderId="54" xfId="3" applyFont="1" applyFill="1" applyBorder="1" applyAlignment="1" applyProtection="1">
      <protection hidden="1"/>
    </xf>
    <xf numFmtId="0" fontId="37" fillId="6" borderId="1" xfId="3" applyFont="1" applyFill="1" applyBorder="1" applyAlignment="1" applyProtection="1">
      <protection hidden="1"/>
    </xf>
    <xf numFmtId="0" fontId="37" fillId="6" borderId="16" xfId="3" applyFont="1" applyFill="1" applyBorder="1" applyAlignment="1" applyProtection="1">
      <protection hidden="1"/>
    </xf>
    <xf numFmtId="0" fontId="37" fillId="6" borderId="44" xfId="3" applyFont="1" applyFill="1" applyBorder="1" applyAlignment="1" applyProtection="1">
      <protection hidden="1"/>
    </xf>
    <xf numFmtId="0" fontId="39" fillId="9" borderId="16" xfId="3" applyFont="1" applyFill="1" applyBorder="1" applyAlignment="1" applyProtection="1">
      <alignment vertical="center"/>
      <protection hidden="1"/>
    </xf>
    <xf numFmtId="0" fontId="37" fillId="9" borderId="44" xfId="3" applyFont="1" applyFill="1" applyBorder="1" applyAlignment="1" applyProtection="1">
      <alignment vertical="center"/>
      <protection hidden="1"/>
    </xf>
    <xf numFmtId="0" fontId="38" fillId="8" borderId="22" xfId="3" applyFont="1" applyFill="1" applyBorder="1" applyAlignment="1" applyProtection="1">
      <alignment vertical="center"/>
      <protection hidden="1"/>
    </xf>
    <xf numFmtId="0" fontId="39" fillId="9" borderId="3" xfId="3" applyFont="1" applyFill="1" applyBorder="1" applyAlignment="1" applyProtection="1">
      <alignment vertical="center"/>
      <protection hidden="1"/>
    </xf>
    <xf numFmtId="0" fontId="37" fillId="9" borderId="4" xfId="3" applyFont="1" applyFill="1" applyBorder="1" applyAlignment="1" applyProtection="1">
      <protection hidden="1"/>
    </xf>
    <xf numFmtId="0" fontId="39" fillId="9" borderId="21" xfId="3" applyFont="1" applyFill="1" applyBorder="1" applyAlignment="1" applyProtection="1">
      <alignment vertical="center"/>
      <protection hidden="1"/>
    </xf>
    <xf numFmtId="0" fontId="37" fillId="9" borderId="22" xfId="3" applyFont="1" applyFill="1" applyBorder="1" applyAlignment="1" applyProtection="1">
      <protection hidden="1"/>
    </xf>
    <xf numFmtId="0" fontId="37" fillId="9" borderId="44" xfId="3" applyFont="1" applyFill="1" applyBorder="1" applyAlignment="1" applyProtection="1">
      <protection hidden="1"/>
    </xf>
    <xf numFmtId="0" fontId="39" fillId="9" borderId="54" xfId="3" applyFont="1" applyFill="1" applyBorder="1" applyAlignment="1" applyProtection="1">
      <alignment vertical="center"/>
      <protection hidden="1"/>
    </xf>
    <xf numFmtId="0" fontId="37" fillId="9" borderId="1" xfId="3" applyFont="1" applyFill="1" applyBorder="1" applyAlignment="1" applyProtection="1">
      <protection hidden="1"/>
    </xf>
    <xf numFmtId="0" fontId="37" fillId="5" borderId="54" xfId="3" applyFont="1" applyFill="1" applyBorder="1" applyAlignment="1" applyProtection="1">
      <protection hidden="1"/>
    </xf>
    <xf numFmtId="0" fontId="39" fillId="5" borderId="44" xfId="3" applyFont="1" applyFill="1" applyBorder="1" applyAlignment="1" applyProtection="1">
      <alignment vertical="center"/>
      <protection hidden="1"/>
    </xf>
    <xf numFmtId="0" fontId="37" fillId="5" borderId="44" xfId="3" applyFont="1" applyFill="1" applyBorder="1" applyAlignment="1" applyProtection="1">
      <protection hidden="1"/>
    </xf>
    <xf numFmtId="0" fontId="37" fillId="5" borderId="16" xfId="3" applyFont="1" applyFill="1" applyBorder="1" applyAlignment="1" applyProtection="1">
      <protection hidden="1"/>
    </xf>
    <xf numFmtId="0" fontId="40" fillId="5" borderId="1" xfId="3" applyFont="1" applyFill="1" applyAlignment="1" applyProtection="1">
      <protection locked="0"/>
    </xf>
    <xf numFmtId="49" fontId="40" fillId="5" borderId="1" xfId="3" applyNumberFormat="1" applyFont="1" applyFill="1" applyAlignment="1" applyProtection="1">
      <protection locked="0"/>
    </xf>
    <xf numFmtId="49" fontId="1" fillId="5" borderId="1" xfId="3" applyNumberFormat="1" applyFill="1" applyAlignment="1"/>
    <xf numFmtId="0" fontId="37" fillId="16" borderId="3" xfId="3" applyFont="1" applyFill="1" applyBorder="1" applyAlignment="1" applyProtection="1">
      <alignment vertical="center"/>
      <protection locked="0"/>
    </xf>
    <xf numFmtId="0" fontId="37" fillId="9" borderId="5" xfId="3" applyFont="1" applyFill="1" applyBorder="1" applyAlignment="1" applyProtection="1">
      <protection hidden="1"/>
    </xf>
    <xf numFmtId="0" fontId="37" fillId="9" borderId="58" xfId="3" applyFont="1" applyFill="1" applyBorder="1" applyAlignment="1" applyProtection="1">
      <protection hidden="1"/>
    </xf>
    <xf numFmtId="0" fontId="37" fillId="9" borderId="59" xfId="3" applyFont="1" applyFill="1" applyBorder="1" applyAlignment="1" applyProtection="1">
      <protection hidden="1"/>
    </xf>
    <xf numFmtId="0" fontId="42" fillId="5" borderId="44" xfId="3" applyFont="1" applyFill="1" applyBorder="1" applyAlignment="1" applyProtection="1">
      <alignment vertical="top" wrapText="1"/>
      <protection locked="0"/>
    </xf>
    <xf numFmtId="0" fontId="37" fillId="8" borderId="58" xfId="3" applyFont="1" applyFill="1" applyBorder="1" applyAlignment="1" applyProtection="1">
      <protection hidden="1"/>
    </xf>
    <xf numFmtId="0" fontId="1" fillId="6" borderId="1" xfId="3" applyFill="1" applyAlignment="1"/>
    <xf numFmtId="0" fontId="37" fillId="6" borderId="58" xfId="3" applyFont="1" applyFill="1" applyBorder="1" applyAlignment="1" applyProtection="1">
      <protection hidden="1"/>
    </xf>
    <xf numFmtId="0" fontId="37" fillId="8" borderId="47" xfId="3" applyFont="1" applyFill="1" applyBorder="1" applyAlignment="1" applyProtection="1">
      <protection hidden="1"/>
    </xf>
    <xf numFmtId="0" fontId="37" fillId="6" borderId="47" xfId="3" applyFont="1" applyFill="1" applyBorder="1" applyAlignment="1" applyProtection="1">
      <protection hidden="1"/>
    </xf>
    <xf numFmtId="0" fontId="43" fillId="6" borderId="44" xfId="3" applyFont="1" applyFill="1" applyBorder="1" applyAlignment="1" applyProtection="1">
      <protection hidden="1"/>
    </xf>
    <xf numFmtId="0" fontId="37" fillId="6" borderId="59" xfId="3" applyFont="1" applyFill="1" applyBorder="1" applyAlignment="1" applyProtection="1">
      <protection hidden="1"/>
    </xf>
    <xf numFmtId="0" fontId="38" fillId="6" borderId="3" xfId="3" applyFont="1" applyFill="1" applyBorder="1" applyAlignment="1" applyProtection="1">
      <alignment vertical="center"/>
      <protection hidden="1"/>
    </xf>
    <xf numFmtId="0" fontId="38" fillId="6" borderId="4" xfId="3" applyFont="1" applyFill="1" applyBorder="1" applyAlignment="1" applyProtection="1">
      <alignment vertical="center"/>
      <protection hidden="1"/>
    </xf>
    <xf numFmtId="0" fontId="38" fillId="6" borderId="5" xfId="3" applyFont="1" applyFill="1" applyBorder="1" applyAlignment="1" applyProtection="1">
      <alignment vertical="center"/>
      <protection hidden="1"/>
    </xf>
    <xf numFmtId="0" fontId="37" fillId="6" borderId="4" xfId="3" applyFont="1" applyFill="1" applyBorder="1" applyAlignment="1" applyProtection="1">
      <alignment vertical="center"/>
      <protection hidden="1"/>
    </xf>
    <xf numFmtId="0" fontId="37" fillId="6" borderId="5" xfId="3" applyFont="1" applyFill="1" applyBorder="1" applyAlignment="1" applyProtection="1">
      <alignment vertical="center"/>
      <protection hidden="1"/>
    </xf>
    <xf numFmtId="0" fontId="37" fillId="5" borderId="1" xfId="3" applyFont="1" applyFill="1" applyBorder="1" applyAlignment="1" applyProtection="1">
      <alignment horizontal="center"/>
      <protection hidden="1"/>
    </xf>
    <xf numFmtId="0" fontId="37" fillId="5" borderId="47" xfId="3" applyFont="1" applyFill="1" applyBorder="1" applyAlignment="1" applyProtection="1">
      <protection hidden="1"/>
    </xf>
    <xf numFmtId="0" fontId="37" fillId="5" borderId="59" xfId="3" applyFont="1" applyFill="1" applyBorder="1" applyAlignment="1" applyProtection="1">
      <protection hidden="1"/>
    </xf>
    <xf numFmtId="0" fontId="0" fillId="17" borderId="1" xfId="0" applyFill="1" applyAlignment="1"/>
    <xf numFmtId="0" fontId="1" fillId="2" borderId="1" xfId="3" applyFill="1" applyAlignment="1"/>
    <xf numFmtId="0" fontId="44" fillId="3" borderId="61" xfId="0" applyFont="1" applyFill="1" applyBorder="1" applyAlignment="1"/>
    <xf numFmtId="0" fontId="45" fillId="3" borderId="62" xfId="0" applyFont="1" applyFill="1" applyBorder="1" applyAlignment="1"/>
    <xf numFmtId="0" fontId="44" fillId="3" borderId="63" xfId="0" applyFont="1" applyFill="1" applyBorder="1" applyAlignment="1"/>
    <xf numFmtId="0" fontId="45" fillId="3" borderId="1" xfId="0" applyFont="1" applyFill="1" applyBorder="1" applyAlignment="1"/>
    <xf numFmtId="0" fontId="46" fillId="3" borderId="64" xfId="0" applyFont="1" applyFill="1" applyBorder="1" applyAlignment="1"/>
    <xf numFmtId="0" fontId="46" fillId="3" borderId="65" xfId="0" applyFont="1" applyFill="1" applyBorder="1" applyAlignment="1"/>
    <xf numFmtId="0" fontId="1" fillId="2" borderId="1" xfId="3" applyFill="1" applyAlignment="1">
      <alignment horizontal="left"/>
    </xf>
    <xf numFmtId="0" fontId="0" fillId="5" borderId="1" xfId="0" applyFill="1" applyAlignment="1"/>
    <xf numFmtId="0" fontId="47" fillId="5" borderId="1" xfId="0" applyFont="1" applyFill="1" applyBorder="1" applyAlignment="1">
      <alignment horizontal="center" vertical="center"/>
    </xf>
    <xf numFmtId="0" fontId="37" fillId="5" borderId="1" xfId="3" applyFont="1" applyFill="1" applyAlignment="1" applyProtection="1">
      <protection hidden="1"/>
    </xf>
    <xf numFmtId="0" fontId="1" fillId="5" borderId="1" xfId="3" applyFill="1" applyAlignment="1">
      <alignment horizontal="center"/>
    </xf>
    <xf numFmtId="0" fontId="1" fillId="5" borderId="1" xfId="3" applyFill="1" applyAlignment="1">
      <alignment horizontal="left"/>
    </xf>
    <xf numFmtId="0" fontId="46" fillId="3" borderId="62" xfId="0" applyFont="1" applyFill="1" applyBorder="1" applyAlignment="1"/>
    <xf numFmtId="0" fontId="46" fillId="3" borderId="67" xfId="0" applyFont="1" applyFill="1" applyBorder="1" applyAlignment="1"/>
    <xf numFmtId="0" fontId="46" fillId="3" borderId="1" xfId="0" applyFont="1" applyFill="1" applyBorder="1" applyAlignment="1"/>
    <xf numFmtId="0" fontId="46" fillId="3" borderId="69" xfId="0" applyFont="1" applyFill="1" applyBorder="1" applyAlignment="1"/>
    <xf numFmtId="0" fontId="18" fillId="17" borderId="1" xfId="0" applyFont="1" applyFill="1" applyAlignment="1"/>
    <xf numFmtId="0" fontId="46" fillId="3" borderId="74" xfId="0" applyFont="1" applyFill="1" applyBorder="1" applyAlignment="1"/>
    <xf numFmtId="0" fontId="37" fillId="5" borderId="1" xfId="3" quotePrefix="1" applyFont="1" applyFill="1" applyAlignment="1" applyProtection="1">
      <protection hidden="1"/>
    </xf>
    <xf numFmtId="0" fontId="38" fillId="8" borderId="1" xfId="3" applyFont="1" applyFill="1" applyBorder="1" applyAlignment="1" applyProtection="1">
      <alignment vertical="center"/>
      <protection hidden="1"/>
    </xf>
    <xf numFmtId="0" fontId="37" fillId="16" borderId="3" xfId="3" applyFont="1" applyFill="1" applyBorder="1" applyAlignment="1" applyProtection="1">
      <alignment vertical="center"/>
      <protection locked="0"/>
    </xf>
    <xf numFmtId="0" fontId="37" fillId="16" borderId="4" xfId="3" applyFont="1" applyFill="1" applyBorder="1" applyAlignment="1" applyProtection="1">
      <alignment vertical="center"/>
      <protection locked="0"/>
    </xf>
    <xf numFmtId="0" fontId="37" fillId="16" borderId="5" xfId="3" applyFont="1" applyFill="1" applyBorder="1" applyAlignment="1" applyProtection="1">
      <alignment vertical="center"/>
      <protection locked="0"/>
    </xf>
    <xf numFmtId="0" fontId="37" fillId="16" borderId="3" xfId="3" applyFont="1" applyFill="1" applyBorder="1" applyAlignment="1" applyProtection="1">
      <alignment horizontal="center" vertical="center"/>
      <protection locked="0"/>
    </xf>
    <xf numFmtId="0" fontId="37" fillId="16" borderId="4" xfId="3" applyFont="1" applyFill="1" applyBorder="1" applyAlignment="1" applyProtection="1">
      <alignment horizontal="center" vertical="center"/>
      <protection locked="0"/>
    </xf>
    <xf numFmtId="0" fontId="37" fillId="16" borderId="5" xfId="3" applyFont="1" applyFill="1" applyBorder="1" applyAlignment="1" applyProtection="1">
      <alignment horizontal="center" vertical="center"/>
      <protection locked="0"/>
    </xf>
    <xf numFmtId="0" fontId="12" fillId="3" borderId="66" xfId="0" applyFont="1" applyFill="1" applyBorder="1" applyAlignment="1">
      <alignment horizontal="center"/>
    </xf>
    <xf numFmtId="0" fontId="37" fillId="9" borderId="3" xfId="3" applyFont="1" applyFill="1" applyBorder="1" applyAlignment="1" applyProtection="1">
      <alignment horizontal="left" indent="1"/>
      <protection hidden="1"/>
    </xf>
    <xf numFmtId="0" fontId="37" fillId="9" borderId="4" xfId="3" applyFont="1" applyFill="1" applyBorder="1" applyAlignment="1" applyProtection="1">
      <alignment horizontal="left" indent="1"/>
      <protection hidden="1"/>
    </xf>
    <xf numFmtId="0" fontId="37" fillId="9" borderId="5" xfId="3" applyFont="1" applyFill="1" applyBorder="1" applyAlignment="1" applyProtection="1">
      <alignment horizontal="left" indent="1"/>
      <protection hidden="1"/>
    </xf>
    <xf numFmtId="0" fontId="12" fillId="3" borderId="68" xfId="0" applyFont="1" applyFill="1" applyBorder="1" applyAlignment="1">
      <alignment horizontal="center"/>
    </xf>
    <xf numFmtId="0" fontId="45" fillId="4" borderId="1" xfId="0" applyFont="1" applyFill="1" applyAlignment="1">
      <alignment horizontal="center" vertical="center"/>
    </xf>
    <xf numFmtId="49" fontId="12" fillId="3" borderId="70" xfId="0" applyNumberFormat="1" applyFont="1" applyFill="1" applyBorder="1" applyAlignment="1">
      <alignment horizontal="left"/>
    </xf>
    <xf numFmtId="49" fontId="12" fillId="3" borderId="71" xfId="0" applyNumberFormat="1" applyFont="1" applyFill="1" applyBorder="1" applyAlignment="1">
      <alignment horizontal="left"/>
    </xf>
    <xf numFmtId="49" fontId="12" fillId="3" borderId="72" xfId="0" applyNumberFormat="1" applyFont="1" applyFill="1" applyBorder="1" applyAlignment="1">
      <alignment horizontal="left"/>
    </xf>
    <xf numFmtId="49" fontId="12" fillId="3" borderId="73" xfId="0" applyNumberFormat="1" applyFont="1" applyFill="1" applyBorder="1" applyAlignment="1">
      <alignment horizontal="left"/>
    </xf>
    <xf numFmtId="49" fontId="12" fillId="3" borderId="1" xfId="0" applyNumberFormat="1" applyFont="1" applyFill="1" applyBorder="1" applyAlignment="1">
      <alignment horizontal="left"/>
    </xf>
    <xf numFmtId="49" fontId="12" fillId="3" borderId="69" xfId="0" applyNumberFormat="1" applyFont="1" applyFill="1" applyBorder="1" applyAlignment="1">
      <alignment horizontal="left"/>
    </xf>
    <xf numFmtId="2" fontId="37" fillId="9" borderId="4" xfId="3" applyNumberFormat="1" applyFont="1" applyFill="1" applyBorder="1" applyAlignment="1" applyProtection="1">
      <alignment horizontal="center"/>
      <protection hidden="1"/>
    </xf>
    <xf numFmtId="0" fontId="41" fillId="8" borderId="21" xfId="3" applyFont="1" applyFill="1" applyBorder="1" applyAlignment="1" applyProtection="1">
      <alignment horizontal="center"/>
      <protection hidden="1"/>
    </xf>
    <xf numFmtId="0" fontId="41" fillId="8" borderId="22" xfId="3" applyFont="1" applyFill="1" applyBorder="1" applyAlignment="1" applyProtection="1">
      <alignment horizontal="center"/>
      <protection hidden="1"/>
    </xf>
    <xf numFmtId="0" fontId="41" fillId="8" borderId="58" xfId="3" applyFont="1" applyFill="1" applyBorder="1" applyAlignment="1" applyProtection="1">
      <alignment horizontal="center"/>
      <protection hidden="1"/>
    </xf>
    <xf numFmtId="0" fontId="42" fillId="0" borderId="2" xfId="3" applyFont="1" applyFill="1" applyBorder="1" applyAlignment="1" applyProtection="1">
      <alignment vertical="top" wrapText="1"/>
      <protection locked="0"/>
    </xf>
    <xf numFmtId="0" fontId="42" fillId="0" borderId="3" xfId="3" applyFont="1" applyFill="1" applyBorder="1" applyAlignment="1" applyProtection="1">
      <alignment vertical="top" wrapText="1"/>
      <protection locked="0"/>
    </xf>
    <xf numFmtId="0" fontId="37" fillId="0" borderId="60" xfId="3" applyFont="1" applyFill="1" applyBorder="1" applyAlignment="1" applyProtection="1">
      <alignment horizontal="center"/>
      <protection hidden="1"/>
    </xf>
    <xf numFmtId="0" fontId="0" fillId="5" borderId="1" xfId="0" applyFill="1" applyAlignment="1">
      <alignment horizontal="left"/>
    </xf>
    <xf numFmtId="0" fontId="47" fillId="12" borderId="26" xfId="0" applyFont="1" applyFill="1" applyBorder="1" applyAlignment="1">
      <alignment horizontal="center" vertical="center"/>
    </xf>
    <xf numFmtId="0" fontId="47" fillId="12" borderId="7" xfId="0" applyFont="1" applyFill="1" applyBorder="1" applyAlignment="1">
      <alignment horizontal="center" vertical="center"/>
    </xf>
    <xf numFmtId="0" fontId="47" fillId="12" borderId="39" xfId="0" applyFont="1" applyFill="1" applyBorder="1" applyAlignment="1">
      <alignment horizontal="center" vertical="center"/>
    </xf>
    <xf numFmtId="0" fontId="47" fillId="12" borderId="27" xfId="0" applyFont="1" applyFill="1" applyBorder="1" applyAlignment="1">
      <alignment horizontal="center" vertical="center"/>
    </xf>
    <xf numFmtId="0" fontId="47" fillId="12" borderId="1" xfId="0" applyFont="1" applyFill="1" applyBorder="1" applyAlignment="1">
      <alignment horizontal="center" vertical="center"/>
    </xf>
    <xf numFmtId="0" fontId="47" fillId="12" borderId="40" xfId="0" applyFont="1" applyFill="1" applyBorder="1" applyAlignment="1">
      <alignment horizontal="center" vertical="center"/>
    </xf>
    <xf numFmtId="0" fontId="47" fillId="12" borderId="28" xfId="0" applyFont="1" applyFill="1" applyBorder="1" applyAlignment="1">
      <alignment horizontal="center" vertical="center"/>
    </xf>
    <xf numFmtId="0" fontId="47" fillId="12" borderId="11" xfId="0" applyFont="1" applyFill="1" applyBorder="1" applyAlignment="1">
      <alignment horizontal="center" vertical="center"/>
    </xf>
    <xf numFmtId="0" fontId="47" fillId="12" borderId="41" xfId="0" applyFont="1" applyFill="1" applyBorder="1" applyAlignment="1">
      <alignment horizontal="center" vertical="center"/>
    </xf>
    <xf numFmtId="0" fontId="48" fillId="14" borderId="61" xfId="2" applyFont="1" applyFill="1" applyBorder="1" applyAlignment="1">
      <alignment horizontal="center" vertical="center"/>
    </xf>
    <xf numFmtId="0" fontId="48" fillId="14" borderId="67" xfId="2" applyFont="1" applyFill="1" applyBorder="1" applyAlignment="1">
      <alignment horizontal="center" vertical="center"/>
    </xf>
    <xf numFmtId="0" fontId="48" fillId="14" borderId="64" xfId="2" applyFont="1" applyFill="1" applyBorder="1" applyAlignment="1">
      <alignment horizontal="center" vertical="center"/>
    </xf>
    <xf numFmtId="0" fontId="48" fillId="14" borderId="74" xfId="2" applyFont="1" applyFill="1" applyBorder="1" applyAlignment="1">
      <alignment horizontal="center" vertical="center"/>
    </xf>
    <xf numFmtId="0" fontId="48" fillId="14" borderId="61" xfId="2" applyFont="1" applyFill="1" applyBorder="1" applyAlignment="1">
      <alignment horizontal="center" vertical="center" wrapText="1"/>
    </xf>
    <xf numFmtId="0" fontId="48" fillId="14" borderId="67" xfId="2" applyFont="1" applyFill="1" applyBorder="1" applyAlignment="1">
      <alignment horizontal="center" vertical="center" wrapText="1"/>
    </xf>
    <xf numFmtId="0" fontId="48" fillId="14" borderId="64" xfId="2" applyFont="1" applyFill="1" applyBorder="1" applyAlignment="1">
      <alignment horizontal="center" vertical="center" wrapText="1"/>
    </xf>
    <xf numFmtId="0" fontId="48" fillId="14" borderId="74" xfId="2" applyFont="1" applyFill="1" applyBorder="1" applyAlignment="1">
      <alignment horizontal="center" vertical="center" wrapText="1"/>
    </xf>
    <xf numFmtId="0" fontId="37" fillId="9" borderId="21" xfId="3" applyFont="1" applyFill="1" applyBorder="1" applyAlignment="1" applyProtection="1">
      <alignment horizontal="left" vertical="top" wrapText="1" indent="1"/>
      <protection hidden="1"/>
    </xf>
    <xf numFmtId="0" fontId="37" fillId="9" borderId="22" xfId="3" applyFont="1" applyFill="1" applyBorder="1" applyAlignment="1" applyProtection="1">
      <alignment horizontal="left" vertical="top" wrapText="1" indent="1"/>
      <protection hidden="1"/>
    </xf>
    <xf numFmtId="0" fontId="37" fillId="9" borderId="58" xfId="3" applyFont="1" applyFill="1" applyBorder="1" applyAlignment="1" applyProtection="1">
      <alignment horizontal="left" vertical="top" wrapText="1" indent="1"/>
      <protection hidden="1"/>
    </xf>
    <xf numFmtId="0" fontId="37" fillId="9" borderId="16" xfId="3" applyFont="1" applyFill="1" applyBorder="1" applyAlignment="1" applyProtection="1">
      <alignment horizontal="left" vertical="top" wrapText="1" indent="1"/>
      <protection hidden="1"/>
    </xf>
    <xf numFmtId="0" fontId="37" fillId="9" borderId="44" xfId="3" applyFont="1" applyFill="1" applyBorder="1" applyAlignment="1" applyProtection="1">
      <alignment horizontal="left" vertical="top" wrapText="1" indent="1"/>
      <protection hidden="1"/>
    </xf>
    <xf numFmtId="0" fontId="37" fillId="9" borderId="59" xfId="3" applyFont="1" applyFill="1" applyBorder="1" applyAlignment="1" applyProtection="1">
      <alignment horizontal="left" vertical="top" wrapText="1" indent="1"/>
      <protection hidden="1"/>
    </xf>
    <xf numFmtId="2" fontId="14" fillId="9" borderId="43" xfId="0" applyNumberFormat="1" applyFont="1" applyFill="1" applyBorder="1" applyAlignment="1">
      <alignment horizontal="center" vertical="center"/>
    </xf>
    <xf numFmtId="2" fontId="14" fillId="10" borderId="48" xfId="0" applyNumberFormat="1" applyFont="1" applyFill="1" applyBorder="1" applyAlignment="1">
      <alignment horizontal="center" vertical="center"/>
    </xf>
    <xf numFmtId="2" fontId="14" fillId="10" borderId="43" xfId="0" applyNumberFormat="1" applyFont="1" applyFill="1" applyBorder="1" applyAlignment="1">
      <alignment horizontal="center" vertical="center"/>
    </xf>
    <xf numFmtId="2" fontId="14" fillId="2" borderId="48" xfId="0" applyNumberFormat="1" applyFont="1" applyFill="1" applyBorder="1" applyAlignment="1">
      <alignment horizontal="center" vertical="center"/>
    </xf>
    <xf numFmtId="2" fontId="14" fillId="2" borderId="43" xfId="0" applyNumberFormat="1" applyFont="1" applyFill="1" applyBorder="1" applyAlignment="1">
      <alignment horizontal="center" vertical="center"/>
    </xf>
    <xf numFmtId="2" fontId="14" fillId="4" borderId="48" xfId="0" applyNumberFormat="1" applyFont="1" applyFill="1" applyBorder="1" applyAlignment="1">
      <alignment horizontal="center" vertical="center"/>
    </xf>
    <xf numFmtId="2" fontId="14" fillId="4" borderId="43" xfId="0" applyNumberFormat="1" applyFont="1" applyFill="1" applyBorder="1" applyAlignment="1">
      <alignment horizontal="center" vertical="center"/>
    </xf>
    <xf numFmtId="2" fontId="14" fillId="9" borderId="48" xfId="0" applyNumberFormat="1" applyFont="1" applyFill="1" applyBorder="1" applyAlignment="1">
      <alignment horizontal="center" vertical="center"/>
    </xf>
    <xf numFmtId="2" fontId="14" fillId="5" borderId="48" xfId="0" applyNumberFormat="1" applyFont="1" applyFill="1" applyBorder="1" applyAlignment="1">
      <alignment horizontal="center" vertical="center"/>
    </xf>
    <xf numFmtId="2" fontId="14" fillId="5" borderId="43" xfId="0" applyNumberFormat="1" applyFont="1" applyFill="1" applyBorder="1" applyAlignment="1">
      <alignment horizontal="center" vertical="center"/>
    </xf>
    <xf numFmtId="2" fontId="14" fillId="15" borderId="48" xfId="0" applyNumberFormat="1" applyFont="1" applyFill="1" applyBorder="1" applyAlignment="1">
      <alignment horizontal="center" vertical="center"/>
    </xf>
    <xf numFmtId="2" fontId="14" fillId="15" borderId="43" xfId="0" applyNumberFormat="1" applyFont="1" applyFill="1" applyBorder="1" applyAlignment="1">
      <alignment horizontal="center" vertical="center"/>
    </xf>
    <xf numFmtId="1" fontId="14" fillId="0" borderId="56" xfId="0" applyNumberFormat="1" applyFont="1" applyFill="1" applyBorder="1" applyAlignment="1">
      <alignment horizontal="center" vertical="center"/>
    </xf>
    <xf numFmtId="1" fontId="14" fillId="0" borderId="44" xfId="0" applyNumberFormat="1" applyFont="1" applyFill="1" applyBorder="1" applyAlignment="1">
      <alignment horizontal="center" vertical="center"/>
    </xf>
    <xf numFmtId="1" fontId="14" fillId="0" borderId="57" xfId="0" applyNumberFormat="1" applyFont="1" applyFill="1" applyBorder="1" applyAlignment="1">
      <alignment horizontal="center" vertical="center"/>
    </xf>
    <xf numFmtId="2" fontId="29" fillId="10" borderId="49" xfId="0" applyNumberFormat="1" applyFont="1" applyFill="1" applyBorder="1" applyAlignment="1">
      <alignment horizontal="center" vertical="center"/>
    </xf>
    <xf numFmtId="2" fontId="29" fillId="10" borderId="4" xfId="0" applyNumberFormat="1" applyFont="1" applyFill="1" applyBorder="1" applyAlignment="1">
      <alignment horizontal="center" vertical="center"/>
    </xf>
    <xf numFmtId="2" fontId="29" fillId="10" borderId="50" xfId="0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 vertical="center"/>
    </xf>
    <xf numFmtId="2" fontId="29" fillId="2" borderId="4" xfId="0" applyNumberFormat="1" applyFont="1" applyFill="1" applyBorder="1" applyAlignment="1">
      <alignment horizontal="center" vertical="center"/>
    </xf>
    <xf numFmtId="2" fontId="29" fillId="2" borderId="50" xfId="0" applyNumberFormat="1" applyFont="1" applyFill="1" applyBorder="1" applyAlignment="1">
      <alignment horizontal="center" vertical="center"/>
    </xf>
    <xf numFmtId="2" fontId="29" fillId="4" borderId="49" xfId="0" applyNumberFormat="1" applyFont="1" applyFill="1" applyBorder="1" applyAlignment="1">
      <alignment horizontal="center" vertical="center"/>
    </xf>
    <xf numFmtId="2" fontId="29" fillId="4" borderId="4" xfId="0" applyNumberFormat="1" applyFont="1" applyFill="1" applyBorder="1" applyAlignment="1">
      <alignment horizontal="center" vertical="center"/>
    </xf>
    <xf numFmtId="2" fontId="29" fillId="4" borderId="50" xfId="0" applyNumberFormat="1" applyFont="1" applyFill="1" applyBorder="1" applyAlignment="1">
      <alignment horizontal="center" vertical="center"/>
    </xf>
    <xf numFmtId="2" fontId="29" fillId="9" borderId="51" xfId="0" applyNumberFormat="1" applyFont="1" applyFill="1" applyBorder="1" applyAlignment="1">
      <alignment horizontal="center" vertical="center"/>
    </xf>
    <xf numFmtId="2" fontId="29" fillId="9" borderId="52" xfId="0" applyNumberFormat="1" applyFont="1" applyFill="1" applyBorder="1" applyAlignment="1">
      <alignment horizontal="center" vertical="center"/>
    </xf>
    <xf numFmtId="2" fontId="29" fillId="9" borderId="53" xfId="0" applyNumberFormat="1" applyFont="1" applyFill="1" applyBorder="1" applyAlignment="1">
      <alignment horizontal="center" vertical="center"/>
    </xf>
    <xf numFmtId="2" fontId="29" fillId="4" borderId="3" xfId="0" applyNumberFormat="1" applyFont="1" applyFill="1" applyBorder="1" applyAlignment="1">
      <alignment horizontal="center" vertical="center"/>
    </xf>
    <xf numFmtId="2" fontId="29" fillId="5" borderId="49" xfId="0" applyNumberFormat="1" applyFont="1" applyFill="1" applyBorder="1" applyAlignment="1">
      <alignment horizontal="center" vertical="center"/>
    </xf>
    <xf numFmtId="2" fontId="29" fillId="5" borderId="4" xfId="0" applyNumberFormat="1" applyFont="1" applyFill="1" applyBorder="1" applyAlignment="1">
      <alignment horizontal="center" vertical="center"/>
    </xf>
    <xf numFmtId="2" fontId="29" fillId="5" borderId="5" xfId="0" applyNumberFormat="1" applyFont="1" applyFill="1" applyBorder="1" applyAlignment="1">
      <alignment horizontal="center" vertical="center"/>
    </xf>
    <xf numFmtId="2" fontId="29" fillId="15" borderId="3" xfId="0" applyNumberFormat="1" applyFont="1" applyFill="1" applyBorder="1" applyAlignment="1">
      <alignment horizontal="center" vertical="center"/>
    </xf>
    <xf numFmtId="2" fontId="29" fillId="15" borderId="4" xfId="0" applyNumberFormat="1" applyFont="1" applyFill="1" applyBorder="1" applyAlignment="1">
      <alignment horizontal="center" vertical="center"/>
    </xf>
    <xf numFmtId="2" fontId="29" fillId="15" borderId="5" xfId="0" applyNumberFormat="1" applyFont="1" applyFill="1" applyBorder="1" applyAlignment="1">
      <alignment horizontal="center" vertical="center"/>
    </xf>
    <xf numFmtId="0" fontId="23" fillId="0" borderId="1" xfId="0" applyFont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6" fillId="14" borderId="55" xfId="0" applyFont="1" applyFill="1" applyBorder="1" applyAlignment="1">
      <alignment horizontal="center" vertical="center"/>
    </xf>
    <xf numFmtId="0" fontId="26" fillId="14" borderId="1" xfId="0" applyFont="1" applyFill="1" applyAlignment="1">
      <alignment horizontal="center" vertical="center"/>
    </xf>
    <xf numFmtId="0" fontId="8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22" fillId="2" borderId="11" xfId="2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indent="1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left" vertical="center" indent="6"/>
    </xf>
    <xf numFmtId="0" fontId="8" fillId="0" borderId="1" xfId="0" applyFont="1" applyBorder="1" applyAlignment="1" applyProtection="1">
      <alignment horizontal="left" vertical="center" indent="6"/>
    </xf>
    <xf numFmtId="0" fontId="8" fillId="0" borderId="11" xfId="0" applyFont="1" applyBorder="1" applyAlignment="1" applyProtection="1">
      <alignment horizontal="left" vertical="center" indent="6"/>
    </xf>
    <xf numFmtId="0" fontId="9" fillId="0" borderId="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20" fillId="2" borderId="1" xfId="2" applyFont="1" applyFill="1" applyBorder="1" applyAlignment="1" applyProtection="1">
      <alignment horizontal="center" wrapText="1"/>
    </xf>
    <xf numFmtId="0" fontId="21" fillId="2" borderId="1" xfId="2" applyFont="1" applyFill="1" applyBorder="1" applyAlignment="1" applyProtection="1">
      <alignment horizontal="center" wrapText="1"/>
    </xf>
    <xf numFmtId="0" fontId="1" fillId="3" borderId="3" xfId="3" applyFill="1" applyBorder="1" applyAlignment="1">
      <alignment horizontal="left" vertical="center"/>
    </xf>
    <xf numFmtId="0" fontId="1" fillId="3" borderId="4" xfId="3" applyFill="1" applyBorder="1" applyAlignment="1">
      <alignment horizontal="left" vertical="center"/>
    </xf>
    <xf numFmtId="0" fontId="1" fillId="3" borderId="5" xfId="3" applyFill="1" applyBorder="1" applyAlignment="1">
      <alignment horizontal="left" vertical="center"/>
    </xf>
    <xf numFmtId="0" fontId="32" fillId="2" borderId="2" xfId="0" applyFont="1" applyFill="1" applyBorder="1" applyAlignment="1">
      <alignment horizontal="center" vertical="center"/>
    </xf>
    <xf numFmtId="0" fontId="32" fillId="10" borderId="27" xfId="0" applyFont="1" applyFill="1" applyBorder="1" applyAlignment="1">
      <alignment horizontal="center" vertical="center"/>
    </xf>
    <xf numFmtId="0" fontId="32" fillId="10" borderId="2" xfId="0" applyFont="1" applyFill="1" applyBorder="1" applyAlignment="1">
      <alignment horizontal="center" vertical="center"/>
    </xf>
    <xf numFmtId="0" fontId="32" fillId="9" borderId="1" xfId="0" applyFont="1" applyFill="1" applyBorder="1" applyAlignment="1">
      <alignment horizontal="center" vertical="center"/>
    </xf>
    <xf numFmtId="0" fontId="32" fillId="9" borderId="15" xfId="0" applyFont="1" applyFill="1" applyBorder="1" applyAlignment="1">
      <alignment horizontal="center" vertical="center"/>
    </xf>
    <xf numFmtId="0" fontId="32" fillId="9" borderId="5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54" xfId="0" applyFont="1" applyFill="1" applyBorder="1" applyAlignment="1">
      <alignment horizontal="center" vertical="center"/>
    </xf>
    <xf numFmtId="0" fontId="25" fillId="1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5" fillId="13" borderId="2" xfId="0" applyFont="1" applyFill="1" applyBorder="1" applyAlignment="1">
      <alignment horizontal="center" vertical="center"/>
    </xf>
    <xf numFmtId="0" fontId="32" fillId="10" borderId="1" xfId="0" applyFont="1" applyFill="1" applyBorder="1" applyAlignment="1">
      <alignment horizontal="center" vertical="center"/>
    </xf>
    <xf numFmtId="0" fontId="32" fillId="15" borderId="27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</cellXfs>
  <cellStyles count="10">
    <cellStyle name="Comma" xfId="1" builtinId="3"/>
    <cellStyle name="Hyperlink" xfId="2" builtinId="8"/>
    <cellStyle name="Normal" xfId="0" builtinId="0"/>
    <cellStyle name="Normal 2" xfId="3" xr:uid="{00000000-0005-0000-0000-000007000000}"/>
    <cellStyle name="Normal 2 2" xfId="4" xr:uid="{00000000-0005-0000-0000-000009000000}"/>
    <cellStyle name="Normal 2 2 2" xfId="8" xr:uid="{4A8F496C-6EF2-4C49-AD30-D9A587C4D7FA}"/>
    <cellStyle name="Normal 2 3" xfId="7" xr:uid="{433BE64A-85F1-49D2-8DEF-ECCD56D3D0BC}"/>
    <cellStyle name="Normal 3" xfId="5" xr:uid="{00000000-0005-0000-0000-00000A000000}"/>
    <cellStyle name="Normal 3 2" xfId="9" xr:uid="{EE3B774D-827C-47E2-AB14-0B99C1BF85A5}"/>
    <cellStyle name="Normal 4" xfId="6" xr:uid="{D79D891A-F717-435C-BFBC-591D28A2D2A1}"/>
  </cellStyles>
  <dxfs count="10"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180975</xdr:colOff>
      <xdr:row>0</xdr:row>
      <xdr:rowOff>0</xdr:rowOff>
    </xdr:from>
    <xdr:to>
      <xdr:col>35</xdr:col>
      <xdr:colOff>76200</xdr:colOff>
      <xdr:row>4</xdr:row>
      <xdr:rowOff>171450</xdr:rowOff>
    </xdr:to>
    <xdr:sp macro="" textlink="">
      <xdr:nvSpPr>
        <xdr:cNvPr id="1025" name="Rectangle 12">
          <a:extLst>
            <a:ext uri="{FF2B5EF4-FFF2-40B4-BE49-F238E27FC236}">
              <a16:creationId xmlns:a16="http://schemas.microsoft.com/office/drawing/2014/main" id="{EF2FE14E-FD19-440F-AD6C-0555EFC27A03}"/>
            </a:ext>
          </a:extLst>
        </xdr:cNvPr>
        <xdr:cNvSpPr>
          <a:spLocks noChangeArrowheads="1"/>
        </xdr:cNvSpPr>
      </xdr:nvSpPr>
      <xdr:spPr bwMode="auto">
        <a:xfrm>
          <a:off x="180975" y="0"/>
          <a:ext cx="47339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5400" b="1" i="0" u="none" strike="noStrike" baseline="0">
              <a:solidFill>
                <a:srgbClr val="000000"/>
              </a:solidFill>
              <a:latin typeface="Cambria"/>
              <a:ea typeface="Cambria"/>
            </a:rPr>
            <a:t>RAPOR SISIPAN</a:t>
          </a:r>
        </a:p>
      </xdr:txBody>
    </xdr:sp>
    <xdr:clientData/>
  </xdr:twoCellAnchor>
  <xdr:twoCellAnchor editAs="oneCell">
    <xdr:from>
      <xdr:col>38</xdr:col>
      <xdr:colOff>561975</xdr:colOff>
      <xdr:row>0</xdr:row>
      <xdr:rowOff>57150</xdr:rowOff>
    </xdr:from>
    <xdr:to>
      <xdr:col>40</xdr:col>
      <xdr:colOff>485775</xdr:colOff>
      <xdr:row>6</xdr:row>
      <xdr:rowOff>47625</xdr:rowOff>
    </xdr:to>
    <xdr:pic>
      <xdr:nvPicPr>
        <xdr:cNvPr id="1026" name="Picture 13" descr="rId1">
          <a:extLst>
            <a:ext uri="{FF2B5EF4-FFF2-40B4-BE49-F238E27FC236}">
              <a16:creationId xmlns:a16="http://schemas.microsoft.com/office/drawing/2014/main" id="{B5B52373-E95E-422E-A984-A39F11551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57150"/>
          <a:ext cx="1143000" cy="1133475"/>
        </a:xfrm>
        <a:prstGeom prst="rect">
          <a:avLst/>
        </a:prstGeom>
        <a:noFill/>
        <a:ln>
          <a:noFill/>
        </a:ln>
        <a:effectLst>
          <a:outerShdw dist="139700" dir="2700000" algn="bl" rotWithShape="0">
            <a:srgbClr val="333333">
              <a:alpha val="64999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0</xdr:colOff>
      <xdr:row>4</xdr:row>
      <xdr:rowOff>95250</xdr:rowOff>
    </xdr:from>
    <xdr:to>
      <xdr:col>35</xdr:col>
      <xdr:colOff>9525</xdr:colOff>
      <xdr:row>7</xdr:row>
      <xdr:rowOff>180975</xdr:rowOff>
    </xdr:to>
    <xdr:sp macro="" textlink="">
      <xdr:nvSpPr>
        <xdr:cNvPr id="1027" name="Rectangle 14">
          <a:extLst>
            <a:ext uri="{FF2B5EF4-FFF2-40B4-BE49-F238E27FC236}">
              <a16:creationId xmlns:a16="http://schemas.microsoft.com/office/drawing/2014/main" id="{0D6D7540-4B5A-40C7-B248-A6ADA9F533A8}"/>
            </a:ext>
          </a:extLst>
        </xdr:cNvPr>
        <xdr:cNvSpPr>
          <a:spLocks noChangeArrowheads="1"/>
        </xdr:cNvSpPr>
      </xdr:nvSpPr>
      <xdr:spPr bwMode="auto">
        <a:xfrm>
          <a:off x="609600" y="857250"/>
          <a:ext cx="4238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Cambria"/>
              <a:ea typeface="Cambria"/>
            </a:rPr>
            <a:t>SMP N 5 SURABAYA</a:t>
          </a:r>
        </a:p>
      </xdr:txBody>
    </xdr:sp>
    <xdr:clientData/>
  </xdr:twoCellAnchor>
  <xdr:twoCellAnchor editAs="oneCell">
    <xdr:from>
      <xdr:col>41</xdr:col>
      <xdr:colOff>523875</xdr:colOff>
      <xdr:row>3</xdr:row>
      <xdr:rowOff>123825</xdr:rowOff>
    </xdr:from>
    <xdr:to>
      <xdr:col>45</xdr:col>
      <xdr:colOff>419100</xdr:colOff>
      <xdr:row>9</xdr:row>
      <xdr:rowOff>76200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6B2CB973-01FC-4975-A67A-CFDE32F3B074}"/>
            </a:ext>
          </a:extLst>
        </xdr:cNvPr>
        <xdr:cNvSpPr>
          <a:spLocks noChangeArrowheads="1"/>
        </xdr:cNvSpPr>
      </xdr:nvSpPr>
      <xdr:spPr bwMode="auto">
        <a:xfrm>
          <a:off x="9020175" y="695325"/>
          <a:ext cx="23336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3200" b="1" i="0" u="none" strike="noStrike" baseline="0">
              <a:solidFill>
                <a:srgbClr val="FF8080"/>
              </a:solidFill>
              <a:latin typeface="Cambria"/>
              <a:ea typeface="Cambria"/>
            </a:rPr>
            <a:t>SMPN 5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Cambria"/>
            <a:cs typeface="Arial"/>
          </a:endParaRPr>
        </a:p>
        <a:p>
          <a:pPr algn="ctr" rtl="0">
            <a:defRPr sz="1000"/>
          </a:pPr>
          <a:r>
            <a:rPr lang="en-US" sz="3200" b="1" i="0" u="none" strike="noStrike" baseline="0">
              <a:solidFill>
                <a:srgbClr val="FF8080"/>
              </a:solidFill>
              <a:latin typeface="Cambria"/>
              <a:ea typeface="Cambria"/>
            </a:rPr>
            <a:t>BANGKIT...!!</a:t>
          </a:r>
        </a:p>
      </xdr:txBody>
    </xdr:sp>
    <xdr:clientData/>
  </xdr:twoCellAnchor>
  <xdr:twoCellAnchor>
    <xdr:from>
      <xdr:col>36</xdr:col>
      <xdr:colOff>581025</xdr:colOff>
      <xdr:row>14</xdr:row>
      <xdr:rowOff>161925</xdr:rowOff>
    </xdr:from>
    <xdr:to>
      <xdr:col>38</xdr:col>
      <xdr:colOff>381000</xdr:colOff>
      <xdr:row>21</xdr:row>
      <xdr:rowOff>95250</xdr:rowOff>
    </xdr:to>
    <xdr:sp macro="" textlink="">
      <xdr:nvSpPr>
        <xdr:cNvPr id="1029" name="Curved Up Arrow 16">
          <a:extLst>
            <a:ext uri="{FF2B5EF4-FFF2-40B4-BE49-F238E27FC236}">
              <a16:creationId xmlns:a16="http://schemas.microsoft.com/office/drawing/2014/main" id="{F31360C9-A464-46EC-9A17-20CF2658AEF0}"/>
            </a:ext>
          </a:extLst>
        </xdr:cNvPr>
        <xdr:cNvSpPr>
          <a:spLocks noChangeArrowheads="1"/>
        </xdr:cNvSpPr>
      </xdr:nvSpPr>
      <xdr:spPr bwMode="auto">
        <a:xfrm rot="16200000">
          <a:off x="5905500" y="3190875"/>
          <a:ext cx="1266825" cy="1019175"/>
        </a:xfrm>
        <a:prstGeom prst="curvedUpArrow">
          <a:avLst>
            <a:gd name="adj1" fmla="val 20130"/>
            <a:gd name="adj2" fmla="val 35391"/>
            <a:gd name="adj3" fmla="val 57097"/>
          </a:avLst>
        </a:prstGeom>
        <a:gradFill rotWithShape="1">
          <a:gsLst>
            <a:gs pos="0">
              <a:srgbClr val="55416D"/>
            </a:gs>
            <a:gs pos="100000">
              <a:srgbClr val="B2A0C7"/>
            </a:gs>
          </a:gsLst>
          <a:lin ang="162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36</xdr:col>
      <xdr:colOff>285750</xdr:colOff>
      <xdr:row>2</xdr:row>
      <xdr:rowOff>161925</xdr:rowOff>
    </xdr:from>
    <xdr:to>
      <xdr:col>37</xdr:col>
      <xdr:colOff>190500</xdr:colOff>
      <xdr:row>9</xdr:row>
      <xdr:rowOff>171450</xdr:rowOff>
    </xdr:to>
    <xdr:sp macro="" textlink="">
      <xdr:nvSpPr>
        <xdr:cNvPr id="1030" name="Rectangle 17">
          <a:extLst>
            <a:ext uri="{FF2B5EF4-FFF2-40B4-BE49-F238E27FC236}">
              <a16:creationId xmlns:a16="http://schemas.microsoft.com/office/drawing/2014/main" id="{E526D04A-8756-47A9-B082-803CADF195D4}"/>
            </a:ext>
          </a:extLst>
        </xdr:cNvPr>
        <xdr:cNvSpPr>
          <a:spLocks noChangeArrowheads="1"/>
        </xdr:cNvSpPr>
      </xdr:nvSpPr>
      <xdr:spPr bwMode="auto">
        <a:xfrm rot="18660000">
          <a:off x="5319712" y="957263"/>
          <a:ext cx="1343025" cy="514350"/>
        </a:xfrm>
        <a:prstGeom prst="rect">
          <a:avLst/>
        </a:prstGeom>
        <a:solidFill>
          <a:srgbClr val="4BACC6"/>
        </a:solidFill>
        <a:ln w="38100">
          <a:solidFill>
            <a:srgbClr val="FFFFFF"/>
          </a:solidFill>
          <a:round/>
          <a:headEnd/>
          <a:tailEnd/>
        </a:ln>
        <a:effectLst>
          <a:outerShdw dist="20000" dir="5400000" rotWithShape="0">
            <a:srgbClr val="000000">
              <a:alpha val="38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3100"/>
            </a:lnSpc>
            <a:defRPr sz="1000"/>
          </a:pPr>
          <a:r>
            <a:rPr lang="en-US" sz="2400" b="1" i="0" u="none" strike="noStrike" baseline="0">
              <a:solidFill>
                <a:srgbClr val="0066CC"/>
              </a:solidFill>
              <a:latin typeface="Comic Sans MS"/>
            </a:rPr>
            <a:t>Kelas 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142875</xdr:rowOff>
    </xdr:from>
    <xdr:to>
      <xdr:col>8</xdr:col>
      <xdr:colOff>390525</xdr:colOff>
      <xdr:row>0</xdr:row>
      <xdr:rowOff>285750</xdr:rowOff>
    </xdr:to>
    <xdr:sp macro="" textlink="">
      <xdr:nvSpPr>
        <xdr:cNvPr id="3073" name="Striped Right Arrow 1">
          <a:extLst>
            <a:ext uri="{FF2B5EF4-FFF2-40B4-BE49-F238E27FC236}">
              <a16:creationId xmlns:a16="http://schemas.microsoft.com/office/drawing/2014/main" id="{5C909A26-83EF-4028-B968-17F783FBE6F5}"/>
            </a:ext>
          </a:extLst>
        </xdr:cNvPr>
        <xdr:cNvSpPr>
          <a:spLocks noChangeArrowheads="1"/>
        </xdr:cNvSpPr>
      </xdr:nvSpPr>
      <xdr:spPr bwMode="auto">
        <a:xfrm>
          <a:off x="4010025" y="142875"/>
          <a:ext cx="895350" cy="142875"/>
        </a:xfrm>
        <a:custGeom>
          <a:avLst/>
          <a:gdLst>
            <a:gd name="G0" fmla="+- 19942 0 0"/>
            <a:gd name="G1" fmla="+- 5400 0 0"/>
            <a:gd name="G2" fmla="+- 21600 0 5400"/>
            <a:gd name="G3" fmla="+- 10800 0 5400"/>
            <a:gd name="G4" fmla="+- 21600 0 19942"/>
            <a:gd name="G5" fmla="*/ G4 G3 10800"/>
            <a:gd name="G6" fmla="+- 21600 0 G5"/>
            <a:gd name="T0" fmla="*/ 19942 w 21600"/>
            <a:gd name="T1" fmla="*/ 0 h 21600"/>
            <a:gd name="T2" fmla="*/ 0 w 21600"/>
            <a:gd name="T3" fmla="*/ 10800 h 21600"/>
            <a:gd name="T4" fmla="*/ 19942 w 21600"/>
            <a:gd name="T5" fmla="*/ 21600 h 21600"/>
            <a:gd name="T6" fmla="*/ 21600 w 21600"/>
            <a:gd name="T7" fmla="*/ 1080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G1 h 21600"/>
            <a:gd name="T14" fmla="*/ G6 w 21600"/>
            <a:gd name="T15" fmla="*/ G2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9942" y="0"/>
              </a:moveTo>
              <a:lnTo>
                <a:pt x="19942" y="5400"/>
              </a:lnTo>
              <a:lnTo>
                <a:pt x="3375" y="5400"/>
              </a:lnTo>
              <a:lnTo>
                <a:pt x="3375" y="16200"/>
              </a:lnTo>
              <a:lnTo>
                <a:pt x="19942" y="16200"/>
              </a:lnTo>
              <a:lnTo>
                <a:pt x="19942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>
          <a:srgbClr val="FFC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152400</xdr:colOff>
      <xdr:row>3</xdr:row>
      <xdr:rowOff>0</xdr:rowOff>
    </xdr:from>
    <xdr:to>
      <xdr:col>4</xdr:col>
      <xdr:colOff>581025</xdr:colOff>
      <xdr:row>7</xdr:row>
      <xdr:rowOff>47625</xdr:rowOff>
    </xdr:to>
    <xdr:pic>
      <xdr:nvPicPr>
        <xdr:cNvPr id="3074" name="Picture 2" descr="rId1">
          <a:extLst>
            <a:ext uri="{FF2B5EF4-FFF2-40B4-BE49-F238E27FC236}">
              <a16:creationId xmlns:a16="http://schemas.microsoft.com/office/drawing/2014/main" id="{E2B925F0-A467-4449-9A62-FF814B4A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66750"/>
          <a:ext cx="6477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</xdr:colOff>
      <xdr:row>3</xdr:row>
      <xdr:rowOff>0</xdr:rowOff>
    </xdr:from>
    <xdr:to>
      <xdr:col>10</xdr:col>
      <xdr:colOff>219075</xdr:colOff>
      <xdr:row>6</xdr:row>
      <xdr:rowOff>114300</xdr:rowOff>
    </xdr:to>
    <xdr:pic>
      <xdr:nvPicPr>
        <xdr:cNvPr id="3076" name="Picture 3" descr="rId3">
          <a:extLst>
            <a:ext uri="{FF2B5EF4-FFF2-40B4-BE49-F238E27FC236}">
              <a16:creationId xmlns:a16="http://schemas.microsoft.com/office/drawing/2014/main" id="{FA3D9352-8B29-48D6-B6B9-601452DE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666750"/>
          <a:ext cx="676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104775</xdr:colOff>
      <xdr:row>35</xdr:row>
      <xdr:rowOff>200025</xdr:rowOff>
    </xdr:from>
    <xdr:to>
      <xdr:col>4</xdr:col>
      <xdr:colOff>2171700</xdr:colOff>
      <xdr:row>41</xdr:row>
      <xdr:rowOff>161925</xdr:rowOff>
    </xdr:to>
    <xdr:sp macro="" textlink="">
      <xdr:nvSpPr>
        <xdr:cNvPr id="3077" name="TextBox 5">
          <a:extLst>
            <a:ext uri="{FF2B5EF4-FFF2-40B4-BE49-F238E27FC236}">
              <a16:creationId xmlns:a16="http://schemas.microsoft.com/office/drawing/2014/main" id="{89FB53B1-DF11-4512-A9FE-AFB4E2966301}"/>
            </a:ext>
          </a:extLst>
        </xdr:cNvPr>
        <xdr:cNvSpPr txBox="1">
          <a:spLocks noChangeArrowheads="1"/>
        </xdr:cNvSpPr>
      </xdr:nvSpPr>
      <xdr:spPr bwMode="auto">
        <a:xfrm>
          <a:off x="285750" y="8420100"/>
          <a:ext cx="27241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Cambria"/>
              <a:ea typeface="Cambria"/>
            </a:rPr>
            <a:t>Keterangan :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Cambria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mbria"/>
              <a:ea typeface="Cambria"/>
            </a:rPr>
            <a:t>PH         = Penilaian Harian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Cambria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mbria"/>
              <a:ea typeface="Cambria"/>
            </a:rPr>
            <a:t>Rmd     = Remidi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Cambria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mbria"/>
              <a:ea typeface="Cambria"/>
            </a:rPr>
            <a:t>R.TGS   = Rata-Rata Tugas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Cambria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mbria"/>
              <a:ea typeface="Cambria"/>
            </a:rPr>
            <a:t>PTS       = Penilaian Tengah Semester</a:t>
          </a:r>
          <a:endParaRPr lang="en-US" sz="1000" b="0" i="0" u="none" strike="noStrike" baseline="0">
            <a:solidFill>
              <a:srgbClr val="000000"/>
            </a:solidFill>
            <a:latin typeface="Arial"/>
            <a:ea typeface="Cambria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161925</xdr:colOff>
      <xdr:row>0</xdr:row>
      <xdr:rowOff>0</xdr:rowOff>
    </xdr:from>
    <xdr:to>
      <xdr:col>12</xdr:col>
      <xdr:colOff>19050</xdr:colOff>
      <xdr:row>0</xdr:row>
      <xdr:rowOff>295275</xdr:rowOff>
    </xdr:to>
    <xdr:sp macro="[0]!CETAK" textlink="">
      <xdr:nvSpPr>
        <xdr:cNvPr id="3078" name="Rounded Rectangle 8">
          <a:extLst>
            <a:ext uri="{FF2B5EF4-FFF2-40B4-BE49-F238E27FC236}">
              <a16:creationId xmlns:a16="http://schemas.microsoft.com/office/drawing/2014/main" id="{DF09BBF6-FB2B-4068-A868-79FA55C28BF9}"/>
            </a:ext>
          </a:extLst>
        </xdr:cNvPr>
        <xdr:cNvSpPr txBox="1">
          <a:spLocks noChangeArrowheads="1"/>
        </xdr:cNvSpPr>
      </xdr:nvSpPr>
      <xdr:spPr bwMode="auto">
        <a:xfrm>
          <a:off x="5743575" y="0"/>
          <a:ext cx="923925" cy="295275"/>
        </a:xfrm>
        <a:prstGeom prst="rect">
          <a:avLst/>
        </a:prstGeom>
        <a:gradFill rotWithShape="1">
          <a:gsLst>
            <a:gs pos="0">
              <a:srgbClr val="5D427D"/>
            </a:gs>
            <a:gs pos="80000">
              <a:srgbClr val="7A57A5"/>
            </a:gs>
            <a:gs pos="100000">
              <a:srgbClr val="7A56A7"/>
            </a:gs>
          </a:gsLst>
          <a:lin ang="16200000"/>
        </a:gradFill>
        <a:ln>
          <a:noFill/>
        </a:ln>
        <a:effectLst>
          <a:outerShdw dist="23000" dir="5400000" rotWithShape="0">
            <a:srgbClr val="000000">
              <a:alpha val="35001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Cambria"/>
              <a:ea typeface="Cambria"/>
            </a:rPr>
            <a:t>CLICK TO PRINT</a:t>
          </a:r>
        </a:p>
      </xdr:txBody>
    </xdr:sp>
    <xdr:clientData/>
  </xdr:twoCellAnchor>
  <xdr:twoCellAnchor>
    <xdr:from>
      <xdr:col>1</xdr:col>
      <xdr:colOff>152400</xdr:colOff>
      <xdr:row>8</xdr:row>
      <xdr:rowOff>76200</xdr:rowOff>
    </xdr:from>
    <xdr:to>
      <xdr:col>12</xdr:col>
      <xdr:colOff>171450</xdr:colOff>
      <xdr:row>8</xdr:row>
      <xdr:rowOff>85725</xdr:rowOff>
    </xdr:to>
    <xdr:sp macro="" textlink="">
      <xdr:nvSpPr>
        <xdr:cNvPr id="3079" name="Straight Connector 19">
          <a:extLst>
            <a:ext uri="{FF2B5EF4-FFF2-40B4-BE49-F238E27FC236}">
              <a16:creationId xmlns:a16="http://schemas.microsoft.com/office/drawing/2014/main" id="{ACB77228-5248-435C-BFAD-E6142091F3BA}"/>
            </a:ext>
          </a:extLst>
        </xdr:cNvPr>
        <xdr:cNvSpPr>
          <a:spLocks noChangeShapeType="1"/>
        </xdr:cNvSpPr>
      </xdr:nvSpPr>
      <xdr:spPr bwMode="auto">
        <a:xfrm>
          <a:off x="152400" y="1743075"/>
          <a:ext cx="6667500" cy="9525"/>
        </a:xfrm>
        <a:prstGeom prst="line">
          <a:avLst/>
        </a:prstGeom>
        <a:noFill/>
        <a:ln w="3175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wa.DESKTOP-9C90UM8/Downloads/Book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DMIN"/>
      <sheetName val="dkn"/>
      <sheetName val="biodata"/>
      <sheetName val="rapor"/>
      <sheetName val="olah data"/>
      <sheetName val="leger"/>
      <sheetName val="sampul"/>
      <sheetName val="pengesahan"/>
      <sheetName val="tentang"/>
    </sheetNames>
    <sheetDataSet>
      <sheetData sheetId="0" refreshError="1"/>
      <sheetData sheetId="1" refreshError="1">
        <row r="2">
          <cell r="O2">
            <v>7</v>
          </cell>
          <cell r="R2" t="str">
            <v>7A</v>
          </cell>
          <cell r="U2" t="str">
            <v>7B</v>
          </cell>
          <cell r="X2" t="str">
            <v>7C</v>
          </cell>
          <cell r="AA2" t="str">
            <v>7D</v>
          </cell>
          <cell r="AD2" t="str">
            <v>7E</v>
          </cell>
          <cell r="AG2" t="str">
            <v>7F</v>
          </cell>
          <cell r="AJ2" t="str">
            <v>7G</v>
          </cell>
          <cell r="AM2" t="str">
            <v>7H</v>
          </cell>
          <cell r="AP2" t="str">
            <v>7I</v>
          </cell>
          <cell r="AS2">
            <v>0</v>
          </cell>
        </row>
        <row r="4">
          <cell r="T4" t="str">
            <v>L</v>
          </cell>
          <cell r="W4" t="str">
            <v>P</v>
          </cell>
          <cell r="Z4" t="str">
            <v>P</v>
          </cell>
          <cell r="AC4" t="str">
            <v>L</v>
          </cell>
          <cell r="AF4" t="str">
            <v>L</v>
          </cell>
          <cell r="AI4" t="str">
            <v>L</v>
          </cell>
          <cell r="AL4" t="str">
            <v>L</v>
          </cell>
          <cell r="AO4" t="str">
            <v>L</v>
          </cell>
          <cell r="AR4" t="str">
            <v>P</v>
          </cell>
        </row>
        <row r="5">
          <cell r="T5" t="str">
            <v>P</v>
          </cell>
          <cell r="W5" t="str">
            <v>P</v>
          </cell>
          <cell r="Z5" t="str">
            <v>P</v>
          </cell>
          <cell r="AC5" t="str">
            <v>L</v>
          </cell>
          <cell r="AF5" t="str">
            <v>L</v>
          </cell>
          <cell r="AI5" t="str">
            <v>P</v>
          </cell>
          <cell r="AL5" t="str">
            <v>L</v>
          </cell>
          <cell r="AO5" t="str">
            <v>P</v>
          </cell>
          <cell r="AR5" t="str">
            <v>P</v>
          </cell>
        </row>
        <row r="6">
          <cell r="T6" t="str">
            <v>P</v>
          </cell>
          <cell r="W6" t="str">
            <v>P</v>
          </cell>
          <cell r="Z6" t="str">
            <v>L</v>
          </cell>
          <cell r="AC6" t="str">
            <v>L</v>
          </cell>
          <cell r="AF6" t="str">
            <v>L</v>
          </cell>
          <cell r="AI6" t="str">
            <v>P</v>
          </cell>
          <cell r="AL6" t="str">
            <v>P</v>
          </cell>
          <cell r="AO6" t="str">
            <v>L</v>
          </cell>
          <cell r="AR6" t="str">
            <v>P</v>
          </cell>
        </row>
        <row r="7">
          <cell r="T7" t="str">
            <v>P</v>
          </cell>
          <cell r="W7" t="str">
            <v>P</v>
          </cell>
          <cell r="Z7" t="str">
            <v>P</v>
          </cell>
          <cell r="AC7" t="str">
            <v>L</v>
          </cell>
          <cell r="AF7" t="str">
            <v>L</v>
          </cell>
          <cell r="AI7" t="str">
            <v>P</v>
          </cell>
          <cell r="AL7" t="str">
            <v>L</v>
          </cell>
          <cell r="AO7" t="str">
            <v>P</v>
          </cell>
          <cell r="AR7" t="str">
            <v>P</v>
          </cell>
        </row>
        <row r="8">
          <cell r="T8" t="str">
            <v>P</v>
          </cell>
          <cell r="W8" t="str">
            <v>L</v>
          </cell>
          <cell r="Z8" t="str">
            <v>P</v>
          </cell>
          <cell r="AC8" t="str">
            <v>L</v>
          </cell>
          <cell r="AF8" t="str">
            <v>L</v>
          </cell>
          <cell r="AI8" t="str">
            <v>P</v>
          </cell>
          <cell r="AL8" t="str">
            <v>P</v>
          </cell>
          <cell r="AO8" t="str">
            <v>P</v>
          </cell>
          <cell r="AR8" t="str">
            <v>L</v>
          </cell>
        </row>
        <row r="9">
          <cell r="T9" t="str">
            <v>P</v>
          </cell>
          <cell r="W9" t="str">
            <v>L</v>
          </cell>
          <cell r="Z9" t="str">
            <v>L</v>
          </cell>
          <cell r="AC9" t="str">
            <v>P</v>
          </cell>
          <cell r="AF9" t="str">
            <v>L</v>
          </cell>
          <cell r="AI9" t="str">
            <v>L</v>
          </cell>
          <cell r="AL9" t="str">
            <v>L</v>
          </cell>
          <cell r="AO9" t="str">
            <v>P</v>
          </cell>
          <cell r="AR9" t="str">
            <v>P</v>
          </cell>
        </row>
        <row r="10">
          <cell r="T10" t="str">
            <v>L</v>
          </cell>
          <cell r="W10" t="str">
            <v>L</v>
          </cell>
          <cell r="Z10" t="str">
            <v>L</v>
          </cell>
          <cell r="AC10" t="str">
            <v>P</v>
          </cell>
          <cell r="AF10" t="str">
            <v>L</v>
          </cell>
          <cell r="AI10" t="str">
            <v>P</v>
          </cell>
          <cell r="AL10" t="str">
            <v>P</v>
          </cell>
          <cell r="AO10" t="str">
            <v>P</v>
          </cell>
          <cell r="AR10" t="str">
            <v>L</v>
          </cell>
        </row>
        <row r="11">
          <cell r="T11" t="str">
            <v>L</v>
          </cell>
          <cell r="W11" t="str">
            <v>P</v>
          </cell>
          <cell r="Z11" t="str">
            <v>P</v>
          </cell>
          <cell r="AC11" t="str">
            <v>L</v>
          </cell>
          <cell r="AF11" t="str">
            <v>P</v>
          </cell>
          <cell r="AI11" t="str">
            <v>P</v>
          </cell>
          <cell r="AL11" t="str">
            <v>P</v>
          </cell>
          <cell r="AO11" t="str">
            <v>L</v>
          </cell>
          <cell r="AR11" t="str">
            <v>P</v>
          </cell>
        </row>
        <row r="12">
          <cell r="T12" t="str">
            <v>L</v>
          </cell>
          <cell r="W12" t="str">
            <v>L</v>
          </cell>
          <cell r="Z12" t="str">
            <v>L</v>
          </cell>
          <cell r="AC12" t="str">
            <v>P</v>
          </cell>
          <cell r="AF12" t="str">
            <v>P</v>
          </cell>
          <cell r="AI12" t="str">
            <v>L</v>
          </cell>
          <cell r="AL12" t="str">
            <v>P</v>
          </cell>
          <cell r="AO12" t="str">
            <v>P</v>
          </cell>
          <cell r="AR12" t="str">
            <v>L</v>
          </cell>
        </row>
        <row r="13">
          <cell r="T13" t="str">
            <v>L</v>
          </cell>
          <cell r="W13" t="str">
            <v>P</v>
          </cell>
          <cell r="Z13" t="str">
            <v>P</v>
          </cell>
          <cell r="AC13" t="str">
            <v>L</v>
          </cell>
          <cell r="AF13" t="str">
            <v>P</v>
          </cell>
          <cell r="AI13" t="str">
            <v>L</v>
          </cell>
          <cell r="AL13" t="str">
            <v>L</v>
          </cell>
          <cell r="AO13" t="str">
            <v>L</v>
          </cell>
          <cell r="AR13" t="str">
            <v>L</v>
          </cell>
        </row>
        <row r="14">
          <cell r="T14" t="str">
            <v>L</v>
          </cell>
          <cell r="W14" t="str">
            <v>L</v>
          </cell>
          <cell r="Z14" t="str">
            <v>L</v>
          </cell>
          <cell r="AC14" t="str">
            <v>P</v>
          </cell>
          <cell r="AF14" t="str">
            <v>P</v>
          </cell>
          <cell r="AI14" t="str">
            <v>L</v>
          </cell>
          <cell r="AL14" t="str">
            <v>P</v>
          </cell>
          <cell r="AO14" t="str">
            <v>P</v>
          </cell>
          <cell r="AR14" t="str">
            <v>P</v>
          </cell>
        </row>
        <row r="15">
          <cell r="T15" t="str">
            <v>P</v>
          </cell>
          <cell r="W15" t="str">
            <v>L</v>
          </cell>
          <cell r="Z15" t="str">
            <v>P</v>
          </cell>
          <cell r="AC15" t="str">
            <v>P</v>
          </cell>
          <cell r="AF15" t="str">
            <v>P</v>
          </cell>
          <cell r="AI15" t="str">
            <v>P</v>
          </cell>
          <cell r="AL15" t="str">
            <v>P</v>
          </cell>
          <cell r="AO15" t="str">
            <v>L</v>
          </cell>
          <cell r="AR15" t="str">
            <v>P</v>
          </cell>
        </row>
        <row r="16">
          <cell r="T16" t="str">
            <v>L</v>
          </cell>
          <cell r="W16" t="str">
            <v>L</v>
          </cell>
          <cell r="Z16" t="str">
            <v>L</v>
          </cell>
          <cell r="AC16" t="str">
            <v>P</v>
          </cell>
          <cell r="AF16" t="str">
            <v>L</v>
          </cell>
          <cell r="AI16" t="str">
            <v>P</v>
          </cell>
          <cell r="AL16" t="str">
            <v>L</v>
          </cell>
          <cell r="AO16" t="str">
            <v>L</v>
          </cell>
          <cell r="AR16" t="str">
            <v>L</v>
          </cell>
        </row>
        <row r="17">
          <cell r="T17" t="str">
            <v>L</v>
          </cell>
          <cell r="W17" t="str">
            <v>L</v>
          </cell>
          <cell r="Z17" t="str">
            <v>L</v>
          </cell>
          <cell r="AC17" t="str">
            <v>P</v>
          </cell>
          <cell r="AF17" t="str">
            <v>P</v>
          </cell>
          <cell r="AI17" t="str">
            <v>L</v>
          </cell>
          <cell r="AL17" t="str">
            <v>L</v>
          </cell>
          <cell r="AO17" t="str">
            <v>L</v>
          </cell>
          <cell r="AR17" t="str">
            <v>L</v>
          </cell>
        </row>
        <row r="18">
          <cell r="T18" t="str">
            <v>L</v>
          </cell>
          <cell r="W18" t="str">
            <v>P</v>
          </cell>
          <cell r="Z18" t="str">
            <v>L</v>
          </cell>
          <cell r="AC18" t="str">
            <v>L</v>
          </cell>
          <cell r="AF18" t="str">
            <v>L</v>
          </cell>
          <cell r="AI18" t="str">
            <v>L</v>
          </cell>
          <cell r="AL18" t="str">
            <v>L</v>
          </cell>
          <cell r="AO18" t="str">
            <v>L</v>
          </cell>
          <cell r="AR18" t="str">
            <v>L</v>
          </cell>
        </row>
        <row r="19">
          <cell r="T19" t="str">
            <v>L</v>
          </cell>
          <cell r="W19" t="str">
            <v>L</v>
          </cell>
          <cell r="Z19" t="str">
            <v>L</v>
          </cell>
          <cell r="AC19" t="str">
            <v>L</v>
          </cell>
          <cell r="AF19" t="str">
            <v>L</v>
          </cell>
          <cell r="AI19" t="str">
            <v>L</v>
          </cell>
          <cell r="AL19" t="str">
            <v>L</v>
          </cell>
          <cell r="AO19" t="str">
            <v>L</v>
          </cell>
          <cell r="AR19" t="str">
            <v>P</v>
          </cell>
        </row>
        <row r="20">
          <cell r="F20" t="str">
            <v>Pendidikan Agama</v>
          </cell>
          <cell r="J20">
            <v>7.5</v>
          </cell>
          <cell r="T20" t="str">
            <v>L</v>
          </cell>
          <cell r="W20" t="str">
            <v>P</v>
          </cell>
          <cell r="Z20" t="str">
            <v>P</v>
          </cell>
          <cell r="AC20" t="str">
            <v>P</v>
          </cell>
          <cell r="AF20" t="str">
            <v>L</v>
          </cell>
          <cell r="AI20" t="str">
            <v>L</v>
          </cell>
          <cell r="AL20" t="str">
            <v>L</v>
          </cell>
          <cell r="AO20" t="str">
            <v>L</v>
          </cell>
          <cell r="AR20" t="str">
            <v>L</v>
          </cell>
        </row>
        <row r="21">
          <cell r="F21" t="str">
            <v>Pendidikan Kewarganegaraan</v>
          </cell>
          <cell r="J21">
            <v>7.5</v>
          </cell>
          <cell r="T21" t="str">
            <v>L</v>
          </cell>
          <cell r="W21" t="str">
            <v>P</v>
          </cell>
          <cell r="Z21" t="str">
            <v>L</v>
          </cell>
          <cell r="AC21" t="str">
            <v>L</v>
          </cell>
          <cell r="AF21" t="str">
            <v>L</v>
          </cell>
          <cell r="AI21" t="str">
            <v>L</v>
          </cell>
          <cell r="AL21" t="str">
            <v>L</v>
          </cell>
          <cell r="AO21" t="str">
            <v>L</v>
          </cell>
          <cell r="AR21" t="str">
            <v>P</v>
          </cell>
        </row>
        <row r="22">
          <cell r="F22" t="str">
            <v>Bahasa Indonesia</v>
          </cell>
          <cell r="J22">
            <v>7.5</v>
          </cell>
          <cell r="T22" t="str">
            <v>L</v>
          </cell>
          <cell r="W22" t="str">
            <v>L</v>
          </cell>
          <cell r="Z22" t="str">
            <v>L</v>
          </cell>
          <cell r="AC22" t="str">
            <v>L</v>
          </cell>
          <cell r="AF22" t="str">
            <v>L</v>
          </cell>
          <cell r="AI22" t="str">
            <v>L</v>
          </cell>
          <cell r="AL22" t="str">
            <v>P</v>
          </cell>
          <cell r="AO22" t="str">
            <v>P</v>
          </cell>
          <cell r="AR22" t="str">
            <v>P</v>
          </cell>
        </row>
        <row r="23">
          <cell r="F23" t="str">
            <v>Bahasa Inggris</v>
          </cell>
          <cell r="J23">
            <v>7.5</v>
          </cell>
          <cell r="T23" t="str">
            <v>L</v>
          </cell>
          <cell r="W23" t="str">
            <v>P</v>
          </cell>
          <cell r="Z23" t="str">
            <v>L</v>
          </cell>
          <cell r="AC23" t="str">
            <v>L</v>
          </cell>
          <cell r="AF23" t="str">
            <v>L</v>
          </cell>
          <cell r="AI23" t="str">
            <v>L</v>
          </cell>
          <cell r="AL23" t="str">
            <v>L</v>
          </cell>
          <cell r="AO23" t="str">
            <v>L</v>
          </cell>
          <cell r="AR23" t="str">
            <v>L</v>
          </cell>
        </row>
        <row r="24">
          <cell r="F24" t="str">
            <v>Matematika</v>
          </cell>
          <cell r="J24">
            <v>7.2</v>
          </cell>
          <cell r="T24" t="str">
            <v>L</v>
          </cell>
          <cell r="W24" t="str">
            <v>L</v>
          </cell>
          <cell r="Z24" t="str">
            <v>L</v>
          </cell>
          <cell r="AC24" t="str">
            <v>L</v>
          </cell>
          <cell r="AF24" t="str">
            <v>L</v>
          </cell>
          <cell r="AI24" t="str">
            <v>L</v>
          </cell>
          <cell r="AL24" t="str">
            <v>L</v>
          </cell>
          <cell r="AO24" t="str">
            <v>P</v>
          </cell>
          <cell r="AR24" t="str">
            <v>L</v>
          </cell>
        </row>
        <row r="25">
          <cell r="F25" t="str">
            <v>Ilmu Pengetahuan Alam</v>
          </cell>
          <cell r="J25">
            <v>7</v>
          </cell>
          <cell r="T25" t="str">
            <v>P</v>
          </cell>
          <cell r="W25" t="str">
            <v>L</v>
          </cell>
          <cell r="Z25" t="str">
            <v>L</v>
          </cell>
          <cell r="AC25" t="str">
            <v>L</v>
          </cell>
          <cell r="AF25" t="str">
            <v>P</v>
          </cell>
          <cell r="AI25" t="str">
            <v>L</v>
          </cell>
          <cell r="AL25" t="str">
            <v>P</v>
          </cell>
          <cell r="AO25" t="str">
            <v>L</v>
          </cell>
          <cell r="AR25" t="str">
            <v>L</v>
          </cell>
        </row>
        <row r="26">
          <cell r="F26" t="str">
            <v>Ilmu Pengetahuan Sosial</v>
          </cell>
          <cell r="J26">
            <v>7.5</v>
          </cell>
          <cell r="T26" t="str">
            <v>P</v>
          </cell>
          <cell r="W26" t="str">
            <v>L</v>
          </cell>
          <cell r="Z26" t="str">
            <v>L</v>
          </cell>
          <cell r="AC26" t="str">
            <v>P</v>
          </cell>
          <cell r="AF26" t="str">
            <v>P</v>
          </cell>
          <cell r="AI26" t="str">
            <v>L</v>
          </cell>
          <cell r="AL26" t="str">
            <v>P</v>
          </cell>
          <cell r="AO26" t="str">
            <v>P</v>
          </cell>
          <cell r="AR26" t="str">
            <v>L</v>
          </cell>
        </row>
        <row r="27">
          <cell r="F27" t="str">
            <v>Seni Budaya</v>
          </cell>
          <cell r="J27">
            <v>7.5</v>
          </cell>
          <cell r="T27" t="str">
            <v>L</v>
          </cell>
          <cell r="W27" t="str">
            <v>P</v>
          </cell>
          <cell r="Z27" t="str">
            <v>L</v>
          </cell>
          <cell r="AC27" t="str">
            <v>P</v>
          </cell>
          <cell r="AF27" t="str">
            <v>L</v>
          </cell>
          <cell r="AI27" t="str">
            <v>L</v>
          </cell>
          <cell r="AL27" t="str">
            <v>P</v>
          </cell>
          <cell r="AO27" t="str">
            <v>P</v>
          </cell>
          <cell r="AR27" t="str">
            <v>P</v>
          </cell>
        </row>
        <row r="28">
          <cell r="F28" t="str">
            <v>Pendidikan Jasmani, Olah Raga, dan Kesehatan</v>
          </cell>
          <cell r="J28">
            <v>7.5</v>
          </cell>
          <cell r="T28" t="str">
            <v>P</v>
          </cell>
          <cell r="W28" t="str">
            <v>L</v>
          </cell>
          <cell r="Z28" t="str">
            <v>P</v>
          </cell>
          <cell r="AC28" t="str">
            <v>L</v>
          </cell>
          <cell r="AF28" t="str">
            <v>L</v>
          </cell>
          <cell r="AI28" t="str">
            <v>P</v>
          </cell>
          <cell r="AL28" t="str">
            <v>P</v>
          </cell>
          <cell r="AO28" t="str">
            <v>P</v>
          </cell>
          <cell r="AR28" t="str">
            <v>P</v>
          </cell>
        </row>
        <row r="29">
          <cell r="T29" t="str">
            <v>P</v>
          </cell>
          <cell r="W29" t="str">
            <v>L</v>
          </cell>
          <cell r="Z29" t="str">
            <v>P</v>
          </cell>
          <cell r="AC29" t="str">
            <v>L</v>
          </cell>
          <cell r="AF29" t="str">
            <v>P</v>
          </cell>
          <cell r="AI29" t="str">
            <v>L</v>
          </cell>
          <cell r="AL29" t="str">
            <v>P</v>
          </cell>
          <cell r="AO29" t="str">
            <v>P</v>
          </cell>
          <cell r="AR29" t="str">
            <v>P</v>
          </cell>
        </row>
        <row r="30">
          <cell r="T30" t="str">
            <v>P</v>
          </cell>
          <cell r="W30" t="str">
            <v>P</v>
          </cell>
          <cell r="Z30" t="str">
            <v>P</v>
          </cell>
          <cell r="AC30" t="str">
            <v>P</v>
          </cell>
          <cell r="AF30" t="str">
            <v>P</v>
          </cell>
          <cell r="AI30" t="str">
            <v>P</v>
          </cell>
          <cell r="AL30" t="str">
            <v>P</v>
          </cell>
          <cell r="AO30" t="str">
            <v>P</v>
          </cell>
          <cell r="AR30" t="str">
            <v>P</v>
          </cell>
        </row>
        <row r="31">
          <cell r="T31" t="str">
            <v>L</v>
          </cell>
          <cell r="W31" t="str">
            <v>P</v>
          </cell>
          <cell r="Z31" t="str">
            <v>L</v>
          </cell>
          <cell r="AC31" t="str">
            <v>P</v>
          </cell>
          <cell r="AF31" t="str">
            <v>P</v>
          </cell>
          <cell r="AI31" t="str">
            <v>P</v>
          </cell>
          <cell r="AL31" t="str">
            <v>L</v>
          </cell>
          <cell r="AO31" t="str">
            <v>L</v>
          </cell>
          <cell r="AR31" t="str">
            <v>P</v>
          </cell>
        </row>
        <row r="32">
          <cell r="T32" t="str">
            <v>P</v>
          </cell>
          <cell r="W32" t="str">
            <v>P</v>
          </cell>
          <cell r="Z32" t="str">
            <v>L</v>
          </cell>
          <cell r="AC32" t="str">
            <v>P</v>
          </cell>
          <cell r="AF32" t="str">
            <v>P</v>
          </cell>
          <cell r="AI32" t="str">
            <v>P</v>
          </cell>
          <cell r="AL32" t="str">
            <v>L</v>
          </cell>
          <cell r="AO32" t="str">
            <v>P</v>
          </cell>
          <cell r="AR32" t="str">
            <v>P</v>
          </cell>
        </row>
        <row r="33">
          <cell r="T33" t="str">
            <v>P</v>
          </cell>
          <cell r="W33" t="str">
            <v>P</v>
          </cell>
          <cell r="Z33" t="str">
            <v>P</v>
          </cell>
          <cell r="AC33" t="str">
            <v>P</v>
          </cell>
          <cell r="AF33" t="str">
            <v>L</v>
          </cell>
          <cell r="AI33" t="str">
            <v>P</v>
          </cell>
          <cell r="AL33" t="str">
            <v>P</v>
          </cell>
          <cell r="AO33" t="str">
            <v>P</v>
          </cell>
          <cell r="AR33" t="str">
            <v>P</v>
          </cell>
        </row>
        <row r="34">
          <cell r="T34" t="str">
            <v>L</v>
          </cell>
          <cell r="W34" t="str">
            <v>P</v>
          </cell>
          <cell r="Z34" t="str">
            <v>P</v>
          </cell>
          <cell r="AC34" t="str">
            <v>L</v>
          </cell>
          <cell r="AR34" t="str">
            <v>P</v>
          </cell>
        </row>
        <row r="35">
          <cell r="AR35" t="str">
            <v>P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Z2" t="str">
            <v>7A</v>
          </cell>
          <cell r="AA2" t="str">
            <v>7B</v>
          </cell>
          <cell r="AB2" t="str">
            <v>7C</v>
          </cell>
          <cell r="AC2" t="str">
            <v>7D</v>
          </cell>
          <cell r="AD2" t="str">
            <v>7E</v>
          </cell>
          <cell r="AE2" t="str">
            <v>7F</v>
          </cell>
          <cell r="AF2" t="str">
            <v>7G</v>
          </cell>
          <cell r="AG2" t="str">
            <v>7H</v>
          </cell>
          <cell r="AH2" t="str">
            <v>7I</v>
          </cell>
          <cell r="AI2">
            <v>0</v>
          </cell>
        </row>
        <row r="3">
          <cell r="Z3" t="str">
            <v>L</v>
          </cell>
          <cell r="AA3" t="str">
            <v>P</v>
          </cell>
          <cell r="AB3" t="str">
            <v>P</v>
          </cell>
          <cell r="AC3" t="str">
            <v>L</v>
          </cell>
          <cell r="AD3" t="str">
            <v>L</v>
          </cell>
          <cell r="AE3" t="str">
            <v>L</v>
          </cell>
          <cell r="AF3" t="str">
            <v>L</v>
          </cell>
          <cell r="AG3" t="str">
            <v>L</v>
          </cell>
          <cell r="AH3" t="str">
            <v>P</v>
          </cell>
          <cell r="AI3">
            <v>0</v>
          </cell>
          <cell r="AK3" t="str">
            <v>pai71</v>
          </cell>
          <cell r="AL3" t="str">
            <v>pai72</v>
          </cell>
          <cell r="AM3" t="str">
            <v>pai81</v>
          </cell>
          <cell r="AN3" t="str">
            <v>pai82</v>
          </cell>
          <cell r="AO3" t="str">
            <v>pai91</v>
          </cell>
          <cell r="AP3" t="str">
            <v>pai92</v>
          </cell>
          <cell r="AQ3" t="str">
            <v>ppkn71</v>
          </cell>
          <cell r="AR3" t="str">
            <v>ppkn72</v>
          </cell>
          <cell r="AS3" t="str">
            <v>ppkn81</v>
          </cell>
          <cell r="AT3" t="str">
            <v>ppkn82</v>
          </cell>
          <cell r="AU3" t="str">
            <v>ppkn91</v>
          </cell>
          <cell r="AV3" t="str">
            <v>ppkn92</v>
          </cell>
          <cell r="AW3" t="str">
            <v>bindo71</v>
          </cell>
          <cell r="AX3" t="str">
            <v>bindo72</v>
          </cell>
          <cell r="AY3" t="str">
            <v>bindo81</v>
          </cell>
          <cell r="AZ3" t="str">
            <v>bindo82</v>
          </cell>
          <cell r="BA3" t="str">
            <v>bindo91</v>
          </cell>
          <cell r="BB3" t="str">
            <v>bindo92</v>
          </cell>
          <cell r="BC3" t="str">
            <v>mtk71</v>
          </cell>
          <cell r="BD3" t="str">
            <v>mtk72</v>
          </cell>
          <cell r="BE3" t="str">
            <v>mtk81</v>
          </cell>
          <cell r="BF3" t="str">
            <v>mtk82</v>
          </cell>
          <cell r="BG3" t="str">
            <v>mtk91</v>
          </cell>
          <cell r="BH3" t="str">
            <v>mtk92</v>
          </cell>
          <cell r="BI3" t="str">
            <v>ipa71</v>
          </cell>
          <cell r="BJ3" t="str">
            <v>ipa72</v>
          </cell>
          <cell r="BK3" t="str">
            <v>ipa81</v>
          </cell>
          <cell r="BL3" t="str">
            <v>ipa82</v>
          </cell>
          <cell r="BM3" t="str">
            <v>ipa91</v>
          </cell>
          <cell r="BN3" t="str">
            <v>ipa92</v>
          </cell>
          <cell r="BO3" t="str">
            <v>ips71</v>
          </cell>
          <cell r="BP3" t="str">
            <v>ips72</v>
          </cell>
          <cell r="BQ3" t="str">
            <v>ips81</v>
          </cell>
          <cell r="BR3" t="str">
            <v>ips82</v>
          </cell>
          <cell r="BS3" t="str">
            <v>ips91</v>
          </cell>
          <cell r="BT3" t="str">
            <v>ips92</v>
          </cell>
          <cell r="BU3" t="str">
            <v>bingg71</v>
          </cell>
          <cell r="BV3" t="str">
            <v>bingg72</v>
          </cell>
          <cell r="BW3" t="str">
            <v>bingg81</v>
          </cell>
          <cell r="BX3" t="str">
            <v>bingg82</v>
          </cell>
          <cell r="BY3" t="str">
            <v>bingg91</v>
          </cell>
          <cell r="BZ3" t="str">
            <v>bingg92</v>
          </cell>
          <cell r="CA3" t="str">
            <v>sbk71</v>
          </cell>
          <cell r="CB3" t="str">
            <v>sbk72</v>
          </cell>
          <cell r="CC3" t="str">
            <v>sbk81</v>
          </cell>
          <cell r="CD3" t="str">
            <v>sbk82</v>
          </cell>
          <cell r="CE3" t="str">
            <v>sbk91</v>
          </cell>
          <cell r="CF3" t="str">
            <v>sbk92</v>
          </cell>
          <cell r="CG3" t="str">
            <v>bjawa71</v>
          </cell>
          <cell r="CH3" t="str">
            <v>bjawa72</v>
          </cell>
          <cell r="CI3" t="str">
            <v>bjawa81</v>
          </cell>
          <cell r="CJ3" t="str">
            <v>bjawa82</v>
          </cell>
          <cell r="CK3" t="str">
            <v>bjawa91</v>
          </cell>
          <cell r="CL3" t="str">
            <v>bjawa92</v>
          </cell>
          <cell r="CM3" t="str">
            <v>penjas71</v>
          </cell>
          <cell r="CN3" t="str">
            <v>penjas72</v>
          </cell>
          <cell r="CO3" t="str">
            <v>penjas81</v>
          </cell>
          <cell r="CP3" t="str">
            <v>penjas82</v>
          </cell>
          <cell r="CQ3" t="str">
            <v>penjas91</v>
          </cell>
          <cell r="CR3" t="str">
            <v>penjas92</v>
          </cell>
          <cell r="CS3" t="str">
            <v>pkarya71</v>
          </cell>
          <cell r="CT3" t="str">
            <v>pkarya72</v>
          </cell>
          <cell r="CU3" t="str">
            <v>pkarya81</v>
          </cell>
          <cell r="CV3" t="str">
            <v>pkarya82</v>
          </cell>
          <cell r="CW3" t="str">
            <v>pkarya91</v>
          </cell>
          <cell r="CX3" t="str">
            <v>pkarya92</v>
          </cell>
        </row>
        <row r="4">
          <cell r="Z4" t="str">
            <v>P</v>
          </cell>
          <cell r="AA4" t="str">
            <v>P</v>
          </cell>
          <cell r="AB4" t="str">
            <v>P</v>
          </cell>
          <cell r="AC4" t="str">
            <v>L</v>
          </cell>
          <cell r="AD4" t="str">
            <v>L</v>
          </cell>
          <cell r="AE4" t="str">
            <v>P</v>
          </cell>
          <cell r="AF4" t="str">
            <v>L</v>
          </cell>
          <cell r="AG4" t="str">
            <v>P</v>
          </cell>
          <cell r="AH4" t="str">
            <v>P</v>
          </cell>
          <cell r="AI4">
            <v>0</v>
          </cell>
          <cell r="AK4" t="str">
            <v>memahami makna al-Asmaul-Husna: Al-’Alim, al-Khabir, as-Sami’, dan al-Bashir</v>
          </cell>
          <cell r="AL4" t="str">
            <v>memahami makna empati terhadap sesama sesuai Q.S. An-Nisa (4): 8 dan hadis terkait</v>
          </cell>
          <cell r="AM4" t="str">
            <v>memahami makna Q.S. Al-Maidah (5): 90–91 dan 32 serta Hadis terkait</v>
          </cell>
          <cell r="AN4" t="str">
            <v>memahami makna beriman kepada Rasul Allah Swt</v>
          </cell>
          <cell r="AQ4" t="str">
            <v>memahami sejarah dan semangat komitmen  para pendiri Negara dalam merumuskan dan menetapkan Pancasila sebagai dasar negara</v>
          </cell>
          <cell r="AR4" t="str">
            <v>memahami karakteristik daerah tempat tinggalnya dalam kerangka NKRI</v>
          </cell>
          <cell r="AS4" t="str">
            <v>memahami nilai-nilai Pancasila sebagai dasar negara dan pandangan hidup bangsa</v>
          </cell>
          <cell r="AT4" t="str">
            <v>memahami Hak Asasi Manusia (HAM) dalam Undang-Undang Dasar Negara Republik Indonesia Tahun 1945</v>
          </cell>
          <cell r="AW4" t="str">
            <v>memahami, membedakan, mengklasifikasi dan mengidentifikasi kekurangan teks hasil observasi berdasarkan kaidah teks secara lisan dan tulis</v>
          </cell>
          <cell r="AX4" t="str">
            <v>memahami, membedakan, mengklasifikasi dan mengidentifikasi kekurangan teks eksplanasi berdasarkan kaidah teks secara lisan dan tulis</v>
          </cell>
          <cell r="AY4" t="str">
            <v>memahami, membedakan dan mengidentifikasi kekurangan teks cerita moral/fabel secara lisan dan tulis</v>
          </cell>
          <cell r="AZ4" t="str">
            <v>memahami, membedakan dan mengidentifikasi kekurangan teks diskusi secara lisan dan tulis</v>
          </cell>
          <cell r="BC4" t="str">
            <v>membandingkan dan mengurutkan beberapa bilangan bulat dan pecahan serta menerapkan operasi hitung bilangan bulat dan bilangan pecahan dengan memanfaatkan berbagai sifat operasi</v>
          </cell>
          <cell r="BD4" t="str">
            <v>mengidentifikasi, menaksir dan menghitung bangun datar dan menggunakannya untuk menentukan keliling dan luas</v>
          </cell>
          <cell r="BE4" t="str">
            <v>menggunakan koordinat Cartesius dalam menjelaskan posisi relatif benda terhadap acuan tertentu</v>
          </cell>
          <cell r="BF4" t="str">
            <v>menentukan nilai persamaan kuadrat dengan satu variabel yang tidak diketahui</v>
          </cell>
          <cell r="BI4" t="str">
            <v>memahami konsep pengukuran berbagai besaran  serta pentingnya perumusan satuan baku dalam pengukuran</v>
          </cell>
          <cell r="BJ4" t="str">
            <v>mendeskripsikan keragaman pada sistem organisasi kehidupan dari tingkat sel sampai organisme, serta komposisi utama penyusun sel</v>
          </cell>
          <cell r="BK4" t="str">
            <v>memahami gerak lurus, dan pengaruh gaya terhadap gerak berdasarkan Hukum Newton, serta penerapannya pada gerak makhluk hidup dan gerak benda dalam kehidupan sehari-hari.</v>
          </cell>
          <cell r="BL4" t="str">
            <v>mendeskripsikan sistem pencernaan serta keterkaitannya dengan sistem pernapasan, sistem peredaran darah, dan penggunaan energi makanan</v>
          </cell>
          <cell r="BO4" t="str">
            <v>memahami aspek keruangan dan konektivitas antar ruang dan waktu dalam lingkup regional serta perubahan dan keberlanjutan kehidupan manusia</v>
          </cell>
          <cell r="BP4" t="str">
            <v>memahami jenis-jenis kelembagaan sosial, budaya, ekonomi dan politik dalam masyarakat</v>
          </cell>
          <cell r="BQ4" t="str">
            <v>memahami aspek keruangan dan konektivitas antar ruang dan waktu dalam lingkup nasional serta perubahan dan keberlanjutan kehidupan manusia</v>
          </cell>
          <cell r="BR4" t="str">
            <v>mendiskripsikan fungsi dan peran kelembagaan sosial, budaya, ekonomi dan politik  dalam masyarakat</v>
          </cell>
          <cell r="BU4" t="str">
            <v>memahami fungsi sosial, struktur teks, dan unsur kebahasaan pada ungkapan sapaan, pamitan, ucapan terimakasih dan permintaan maaf</v>
          </cell>
          <cell r="BV4" t="str">
            <v>memahami fungsi sosial, struktur dan unsur kebahasaan pada teks  sifat orang, binatang, benda</v>
          </cell>
          <cell r="BW4" t="str">
            <v>menerapkan struktur teks dan unsur kebahasaan dari ungkapan meminta perhatian, mengecek pemahaman, menghargai kinerja yang baik, dan meminta dan mengungkapkan pendapat</v>
          </cell>
          <cell r="BX4" t="str">
            <v>menerapkan struktur teks dan unsur kebahasaan menyatakan dan menanyakan tindakan/kejadian yang sedang dilakukan/berlangsung saat ini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G4" t="str">
            <v>memahami teks hasil observasi, tanggapan deskriptif,  dan eksposisi dalam bentuk informasi atau berita secara lisan dan tulis</v>
          </cell>
          <cell r="CH4" t="str">
            <v>memahami struktur teks, unsur kebahasaan, dan pesan moral puisi secara lisan dan tulis.</v>
          </cell>
          <cell r="CI4" t="str">
            <v>mengidentifikasi, memahami dan menganalisis struktur teks, unsur kebahasaan, dan pesan moral cerita fiksi secara lisan dan tulis.</v>
          </cell>
          <cell r="CJ4" t="str">
            <v>memahami struktur teks, unsur kebahasaan dalam menulis berbagai jenis surat, iklan, dan reklame sesuai konteks</v>
          </cell>
          <cell r="CM4" t="str">
            <v>memahami konsep keterampilan gerak fundamental permainan bola besar.</v>
          </cell>
          <cell r="CN4" t="str">
            <v>memahami konsep keterampilan gerak fundamental permainan bola besar.</v>
          </cell>
          <cell r="CO4" t="str">
            <v>memahami konsep variasi dan kombinasi keterampilan permainan bola besar.</v>
          </cell>
          <cell r="CP4" t="str">
            <v>memahami konsep variasi dan kombinasi keterampilan permainan bola besar.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</row>
        <row r="5">
          <cell r="Z5" t="str">
            <v>P</v>
          </cell>
          <cell r="AA5" t="str">
            <v>P</v>
          </cell>
          <cell r="AB5" t="str">
            <v>L</v>
          </cell>
          <cell r="AC5" t="str">
            <v>L</v>
          </cell>
          <cell r="AD5" t="str">
            <v>L</v>
          </cell>
          <cell r="AE5" t="str">
            <v>P</v>
          </cell>
          <cell r="AF5" t="str">
            <v>P</v>
          </cell>
          <cell r="AG5" t="str">
            <v>L</v>
          </cell>
          <cell r="AH5" t="str">
            <v>P</v>
          </cell>
          <cell r="AI5">
            <v>0</v>
          </cell>
          <cell r="AK5" t="str">
            <v>memahami makna amanah sesuai Q.S. Al-Anfal (8): 27 dan istiqamah sesuai Q.S. Al-Ahqaf (46): 13 dan hadis terkait</v>
          </cell>
          <cell r="AL5" t="str">
            <v>memahami Q.S. Al- Mujadilah (58): 11 dan Q.S. Ar-Rahman (55): 33 serta hadits terkait tentang menuntut ilmu.</v>
          </cell>
          <cell r="AM5" t="str">
            <v>memahami hikmah shalat sunnah berjamaah dan munfarid</v>
          </cell>
          <cell r="AN5" t="str">
            <v>memahami hikmah penetapan makanan dan minuman yang halal dan haram berdasarkan Al-Quran dan Hadits</v>
          </cell>
          <cell r="AQ5" t="str">
            <v>memahami sejarah perumusan dan pengesahan Undang-Undang Dasar Negara Republik Indonesia Tahun 1945</v>
          </cell>
          <cell r="AR5" t="str">
            <v>memahami  keberagaman suku, agama, ras, budaya, dan gender</v>
          </cell>
          <cell r="AS5" t="str">
            <v>memahami fungsi lembaga-lembaga negara dalam UUD Negara Republik Indonesia Tahun 1945</v>
          </cell>
          <cell r="AT5" t="str">
            <v>memahami makna keberagaman dalam bingkai Bhinneka Tunggal Ika</v>
          </cell>
          <cell r="AW5" t="str">
            <v>memahami, membedakan, mengklasifikasi dan mengidentifikasi kekurangan teks tanggapan deskriptif berdasarkan kaidah teks secara lisan dan tulis</v>
          </cell>
          <cell r="AX5" t="str">
            <v>memahami, membedakan, mengklasifikasi dan mengidentifikasi kekurangan teks cerita pendek berdasarkan kaidah teks secara lisan dan tulis</v>
          </cell>
          <cell r="AY5" t="str">
            <v>memahami, membedakan dan mengidentifikasi kekurangan teks biografi secara lisan dan tulis</v>
          </cell>
          <cell r="AZ5" t="str">
            <v>memahami, membedakan dan mengidentifikasi kekurangan teks ulasan secara lisan dan tulis</v>
          </cell>
          <cell r="BC5" t="str">
            <v>menjelaskan pengertian himpunan, himpunan bagian, komplemen himpunan, operasi himpunan dan menunjukkan contoh dan bukan contoh</v>
          </cell>
          <cell r="BD5" t="str">
            <v>menyelesaikan persamaan dan pertaksamaan linear satu variabel</v>
          </cell>
          <cell r="BE5" t="str">
            <v>menerapkan operasi aljabar yang melibatkan bilangan rasional</v>
          </cell>
          <cell r="BF5" t="str">
            <v>menentukan nilai persamaan kuadrat dengan satu variabel yang tidak diketahui</v>
          </cell>
          <cell r="BI5" t="str">
            <v>mengidentifikasi ciri hidup dan tak hidup dari benda-benda dan makhluk hidup yang ada di lingkungan sekitar</v>
          </cell>
          <cell r="BJ5" t="str">
            <v>memahami karakteristik zat, serta perubahan fisika dan kimia pada zat</v>
          </cell>
          <cell r="BK5" t="str">
            <v>mendeskripsikan kegunaan pesawat sederhana dalam kehidupan sehari-hari dan hubungannya dengan kerja otot pada struktur rangka manusia.</v>
          </cell>
          <cell r="BL5" t="str">
            <v>menjelaskan struktur dan fungsi sistem eksresi pada manusia dan penerapannya dalam menjaga kesehatan diri.</v>
          </cell>
          <cell r="BO5" t="str">
            <v>memahami perubahan masyarakat Indonesia pada masa praaksara, masa hindu buddha dan masa Islam dalam aspek geografis, ekonomi, budaya, pendidikan dan politik</v>
          </cell>
          <cell r="BP5" t="str">
            <v>Memahami pengertian dinamika interaksi manusia dengan lingkungan alam, sosial, budaya, dan ekonomi</v>
          </cell>
          <cell r="BQ5" t="str">
            <v>mendeskripsikan perubahan masyarakat Indonesia pada masa penjajahan dan tumbuhnya semangat kebangsaan serta perubahan dalam aspek geografis, ekonomi, budaya, pendidikan dan politik</v>
          </cell>
          <cell r="BR5" t="str">
            <v>mendeskripsikan bentuk-bentuk dan sifat dinamika interaksi manusia dengan lingkungan alam, sosial, budaya, dan ekonomi</v>
          </cell>
          <cell r="BU5" t="str">
            <v>memahami fungsi sosial, struktur teks, dan unsur kebahasaan pada ungkapan perkenalan diri</v>
          </cell>
          <cell r="BV5" t="str">
            <v>memahami fungsi sosial, struktur dan unsur kebahasaan pada teks tingkah laku/tindakan/fungsi orang, binatang, benda</v>
          </cell>
          <cell r="BW5" t="str">
            <v>menerapkan struktur teks dan unsur kebahasaan menyatakan dan menanyakan tentang kemampuan dan kemauan melakukan suatu tindakan</v>
          </cell>
          <cell r="BX5" t="str">
            <v>menerapkan struktur teks dan unsur kebahasaan menyatakan dan menanyakan hubungan sebab akibat dan hubungan kebalikan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G5" t="str">
            <v>memahami struktur teks, dan unsur kebahasaan dari teks lisan dan tulis untuk menceritakan pengalaman pribadi, profil tokoh , kegiatan, atau peristiwa.</v>
          </cell>
          <cell r="CH5" t="str">
            <v>memahami struktur teks, unsur kebahasaan, dan pesan moral tembang macapat dan lagu kreasi secara lisan dan tulis.n</v>
          </cell>
          <cell r="CI5" t="str">
            <v>memahami struktur dan unsur kebahasaan dalam teks sesuai ragam bahasa dan gaya berbahasa (basa rinengga /lalonget)</v>
          </cell>
          <cell r="CJ5" t="str">
            <v>memahami struktur teks, unsur kebahasaan, dan pesan moral tembang macapat secara lisan dan tulis.</v>
          </cell>
          <cell r="CM5" t="str">
            <v>memahami konsep keterampilan gerak fundamental permainan bola kecil.</v>
          </cell>
          <cell r="CN5" t="str">
            <v>memahami konsep keterampilan gerak fundamental permainan bola kecil.</v>
          </cell>
          <cell r="CO5" t="str">
            <v>memahami konsep variasi dan kombinasi keterampilan permainan bola kecil.</v>
          </cell>
          <cell r="CP5" t="str">
            <v>memahami konsep variasi dan kombinasi keterampilan permainan bola kecil.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</row>
        <row r="6">
          <cell r="Z6" t="str">
            <v>P</v>
          </cell>
          <cell r="AA6" t="str">
            <v>P</v>
          </cell>
          <cell r="AB6" t="str">
            <v>P</v>
          </cell>
          <cell r="AC6" t="str">
            <v>L</v>
          </cell>
          <cell r="AD6" t="str">
            <v>L</v>
          </cell>
          <cell r="AE6" t="str">
            <v>P</v>
          </cell>
          <cell r="AF6" t="str">
            <v>L</v>
          </cell>
          <cell r="AG6" t="str">
            <v>P</v>
          </cell>
          <cell r="AH6" t="str">
            <v>P</v>
          </cell>
          <cell r="AI6">
            <v>0</v>
          </cell>
          <cell r="AK6" t="str">
            <v>memahami ketentuan bersuci dari hadas besar berdasarkan ketentuan syari’at Islam</v>
          </cell>
          <cell r="AL6" t="str">
            <v>memahami ketentuan shalat Jamak Qasar</v>
          </cell>
          <cell r="AM6" t="str">
            <v>memahami hikmah sujud syukur, sujud sahwi, dan sujud tilawah</v>
          </cell>
          <cell r="AN6" t="str">
            <v>memahami sejarah pertumbuhan ilmu pengetahuan sampai masa Umayah dan masa Abbasiyah</v>
          </cell>
          <cell r="AQ6" t="str">
            <v>memahami isi alinea Pembukaan Undang-Undang Dasar Negara Republik Indonesia Tahun 1945</v>
          </cell>
          <cell r="AR6" t="str">
            <v>memahami pengertian dan makna Bhinneka Tunggal Ika</v>
          </cell>
          <cell r="AS6" t="str">
            <v>memahami tata urutan peraturan perundang-undangan nasional</v>
          </cell>
          <cell r="AT6" t="str">
            <v>memahami unsur-unsur NKRI</v>
          </cell>
          <cell r="AW6" t="str">
            <v>memahami, membedakan, mengklasifikasi dan mengidentifikasi kekurangan teks eksposisi secara mandiri berdasarkan kaidah teks secara lisan dan tulis</v>
          </cell>
          <cell r="AX6" t="str">
            <v>memahami, membedakan, mengklasifikasi dan mengidentifikasi pengubahan berbagai jenis teks berdasarkan kaidah teks secara lisan dan tulis</v>
          </cell>
          <cell r="AY6" t="str">
            <v>memahami, membedakan dan mengidentifikasi kekurangan teks prosedur secara lisan dan tulis</v>
          </cell>
          <cell r="BC6" t="str">
            <v>memahami konsep perbandingan dan menggunakan bahasa perbandingan dalam mendeskripsikan hubungan dua besaran atau lebih</v>
          </cell>
          <cell r="BD6" t="str">
            <v>memahami konsep transformasi (dilatasi, translasi, pencerminan, rotasi) menggunakan objek-objek geometri</v>
          </cell>
          <cell r="BE6" t="str">
            <v>menyajikan fungsi dalam berbagai bentuk relasi, pasangan berurut, rumus fungsi, tabel, grafik, dan diagram</v>
          </cell>
          <cell r="BF6" t="str">
            <v>mengidentifikasi unsur, keliling, dan luas dari lingkaran</v>
          </cell>
          <cell r="BI6" t="str">
            <v>memahami prosedur pengklasifikasian dan dapat mengklasifikasikan berbagai makhluk hidup dan benda tak hidup berdasarkan ciri yang diamati</v>
          </cell>
          <cell r="BK6" t="str">
            <v>menjelaskan keterkaitan struktur jaringan tumbuhan dan fungsinya, serta berbagai pemanfaatannya dalam teknologi yang terilhami oleh struktur tersebut</v>
          </cell>
          <cell r="BL6" t="str">
            <v>memahami konsep getaran, gelombang, bunyi, dan pendengaran, serta penerapannya dalam sistem sonar pada hewan dan dalam kehidupan sehari-hari</v>
          </cell>
          <cell r="BU6" t="str">
            <v>memahami fungsi sosial, struktur, dan unsur kebahasaan dari teks  nama hari, bulan, waktu, tanggal dan tahun</v>
          </cell>
          <cell r="BV6" t="str">
            <v>memahami fungsi sosial, struktur dan unsur kebahasaan dari teks instruksi, tanda atau rambu dan tanda peringatan</v>
          </cell>
          <cell r="BW6" t="str">
            <v>menerapkan struktur teks dan unsur kebahasaan dari ungkapan memberi instruksi, mengajak, melarang dan minta ijin</v>
          </cell>
          <cell r="BX6" t="str">
            <v>menerapkan struktur teks dan unsur kebahasaan menyatakan dan menanyakan perbandingan jumlah dan sifat orang, binatang dan benda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G6" t="str">
            <v>memahami struktur teks, unsur kebahasaan, dan pesan moral dari teks lisan dan tulis yang berupa fiksi (wayang/ cerkak/folklor/ topeng dhalang).</v>
          </cell>
          <cell r="CH6" t="str">
            <v>memahami kaidah penulisan teks berupa kalimat sederhana dengan Aksara Jawa/ Carakan Madhura.</v>
          </cell>
          <cell r="CI6" t="str">
            <v>memahami kaidah dalam kegiatan wawancara, dialog, dan diskusi sesuai dengan tatakrama.</v>
          </cell>
          <cell r="CJ6" t="str">
            <v>memahami teks berupa paragraf Aksara Jawa/Camkan Madhura</v>
          </cell>
          <cell r="CM6" t="str">
            <v>memahami konsep keterampilan gerak fundamental salah satu nomor atletik (jalan cepat, lari, lompat, dan lempar).</v>
          </cell>
          <cell r="CN6" t="str">
            <v>memahami konsep keterampilan gerak fundamental salah satu nomor atletik (jalan cepat, lari, lompat, dan lempar).</v>
          </cell>
          <cell r="CO6" t="str">
            <v>memahami konsep variasi dan kombinasi keterampilan salah satu nomor atletik (jalan cepat, lari, lompat, dan lempar).</v>
          </cell>
          <cell r="CP6" t="str">
            <v>memahami konsep variasi dan kombinasi keterampilan salah satu nomor atletik (jalan cepat, lari, lompat, dan lempar).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</row>
        <row r="7">
          <cell r="Z7" t="str">
            <v>P</v>
          </cell>
          <cell r="AA7" t="str">
            <v>L</v>
          </cell>
          <cell r="AB7" t="str">
            <v>P</v>
          </cell>
          <cell r="AC7" t="str">
            <v>L</v>
          </cell>
          <cell r="AD7" t="str">
            <v>L</v>
          </cell>
          <cell r="AE7" t="str">
            <v>P</v>
          </cell>
          <cell r="AF7" t="str">
            <v>P</v>
          </cell>
          <cell r="AG7" t="str">
            <v>P</v>
          </cell>
          <cell r="AH7" t="str">
            <v>L</v>
          </cell>
          <cell r="AI7">
            <v>0</v>
          </cell>
          <cell r="AK7" t="str">
            <v>memahami ketentuan shalat berjamaah</v>
          </cell>
          <cell r="AL7" t="str">
            <v>memahami sejarah perjuangan Nabi Muhammad SAW periode  Madinah</v>
          </cell>
          <cell r="AM7" t="str">
            <v>memahami hikmah puasa wajib dan sunnah</v>
          </cell>
          <cell r="AN7" t="str">
            <v>memahami hikmah penetapan makanan dan minuman yang halal dan haram berdasarkan Al-Quran dan Hadits</v>
          </cell>
          <cell r="AQ7" t="str">
            <v>memahami norma-norma yang berlaku dalam kehidupan bermasyarakat dan bernegara</v>
          </cell>
          <cell r="AS7" t="str">
            <v>memahami norma dan kebiasaan antardaerah di Indonesia</v>
          </cell>
          <cell r="AW7" t="str">
            <v>memahami, membedakan, mengklasifikasi dan mengidentifikasi kekurangan teks eksposisi secara berkelompok berdasarkan kaidah teks secara lisan dan tulis</v>
          </cell>
          <cell r="AX7" t="str">
            <v>memahami, membedakan, mengklasifikasi dan mengidentifikasi analisis, ringkasan dan revisi berbagai jenis teks berdasarkan kaidah teks secara lisan dan tulis</v>
          </cell>
          <cell r="BC7" t="str">
            <v>memahami berbagai konsep dan prinsip garis dan sudut dalam pemecahan masalah nyata.</v>
          </cell>
          <cell r="BD7" t="str">
            <v>menemukan peluang empirik yang diperoleh dari sekelompok data dan memahami teknik penyajian data dua variabel menggunakan tabel dan grafik</v>
          </cell>
          <cell r="BE7" t="str">
            <v>menentukan persamaan garis lurus dan grafiknya</v>
          </cell>
          <cell r="BF7" t="str">
            <v>menentukan luas permukaan dan volume kubus, balok, prisma, dan limas</v>
          </cell>
          <cell r="BK7" t="str">
            <v>mendeskripsikan keterkaitan sifat bahan dan pemanfaatannya dalam kehidupan sehari-hari, serta pengaruh pemanfaatan bahan tertentu terhadap kesehatan manusia</v>
          </cell>
          <cell r="BL7" t="str">
            <v>mendeskripsikan sifat-sifat cahaya, pembentukan bayangan, serta aplikasinya untuk menjelaskan penglihatan manusia/ mata serangga, dan prinsip kerja alat optik</v>
          </cell>
          <cell r="BU7" t="str">
            <v>memahami fungsi sosial, struktur, dan unsur kebahasaan dari teks pemaparan jati diri</v>
          </cell>
          <cell r="BV7" t="str">
            <v>memahami fungsi sosial, struktur dan unsur kebahasaan dari teks deskriptif tentang orang, binatang dan benda, sangat pendek dan sederhana</v>
          </cell>
          <cell r="BW7" t="str">
            <v>menerapkan struktur teks dan unsur kebahasaan  dari teks undangan pribadi dan ucapan selamat</v>
          </cell>
          <cell r="BX7" t="str">
            <v>menerapkan struktur teks dan unsur kebahasaan teks deskriptif dengan menyatakan dan menanyakan tentang deskripsi orang, binatang, dan benda, pendek dan sederhana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M7" t="str">
            <v>memahami konsep keterampilan gerak fundamental olahraga beladiri.</v>
          </cell>
          <cell r="CN7" t="str">
            <v>memahami konsep keterampilan gerak fundamental olahraga beladiri.</v>
          </cell>
          <cell r="CO7" t="str">
            <v>memahami konsep variasi dan kombinasi keterampilan olahraga beladiri.</v>
          </cell>
          <cell r="CP7" t="str">
            <v>memahami konsep variasi dan kombinasi keterampilan olahraga beladiri.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</row>
        <row r="8">
          <cell r="Z8" t="str">
            <v>P</v>
          </cell>
          <cell r="AA8" t="str">
            <v>L</v>
          </cell>
          <cell r="AB8" t="str">
            <v>L</v>
          </cell>
          <cell r="AC8" t="str">
            <v>P</v>
          </cell>
          <cell r="AD8" t="str">
            <v>L</v>
          </cell>
          <cell r="AE8" t="str">
            <v>L</v>
          </cell>
          <cell r="AF8" t="str">
            <v>L</v>
          </cell>
          <cell r="AG8" t="str">
            <v>P</v>
          </cell>
          <cell r="AH8" t="str">
            <v>P</v>
          </cell>
          <cell r="AI8">
            <v>0</v>
          </cell>
          <cell r="AK8" t="str">
            <v>memahami sejarah perjuangan Nabi Muhammad SAW periode Mekah</v>
          </cell>
          <cell r="AL8" t="str">
            <v>mengetahui sikap terpuji khulafaurrasyidin</v>
          </cell>
          <cell r="AM8" t="str">
            <v>memahami sejarah pertumbuhan ilmu pengetahuan sampai masa Umayah dan masa Abbasiyah</v>
          </cell>
          <cell r="AN8" t="str">
            <v>memahami hikmah penetapan makanan dan minuman yang halal dan haram berdasarkan Al-Quran dan Hadits</v>
          </cell>
          <cell r="BE8" t="str">
            <v>memahami Teorema Pythagoras melalui alat peraga dan penyelidikan berbagai pola bilangan</v>
          </cell>
          <cell r="BF8" t="str">
            <v>memahami konsep perbandingan dengan menggunakan tabel, grafik, dan persamaan</v>
          </cell>
          <cell r="BK8" t="str">
            <v>mendeskripsikan sistem pencernaan serta keterkaitannya dengan sistem pernapasan, sistem peredaran darah, dan penggunaan energi makanan</v>
          </cell>
          <cell r="BL8" t="str">
            <v>mendeskripsikan struktur bumi untuk menjelaskan fenomena gempa bumi dan gunung api, serta tindakan yang diperlukan untuk mengurangi resiko bencana.</v>
          </cell>
          <cell r="BU8" t="str">
            <v>memahami fungsi sosial, struktur  dan unsur kebahasaan pada teks nama dan jumlah binatang, benda dan bangunan publik dalam kehidupan siswa sehari-hari</v>
          </cell>
          <cell r="BV8" t="str">
            <v>memahami fungsi sosial dan unsur kebahasaan dalam lagu</v>
          </cell>
          <cell r="BW8" t="str">
            <v>menerapkan struktur teks dan unsur kebahasaan menyatakan dan menanyakan keberadaan orang, benda, binatang dalam jumlah yang tidak tertentu</v>
          </cell>
          <cell r="BX8" t="str">
            <v>menerapkan struktur teks dan unsur kebahasaan menyatakan dan menanyakan tindakan/kejadian yang dilakukan/terjadi di waktu lampau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M8" t="str">
            <v>memahami konsep gabungan pola gerak dominan dalam bentuk rangkaian keterampilan dasar senam lantai.</v>
          </cell>
          <cell r="CN8" t="str">
            <v>memahami konsep gabungan pola gerak dominan dalam bentuk rangkaian keterampilan dasar senam lantai.</v>
          </cell>
          <cell r="CO8" t="str">
            <v>memahami konsep latihan peningkatan derajat kebugaran jasmani yang terkait dengan kesehatan dan keterampilan, serta pengukuran hasilnya.</v>
          </cell>
          <cell r="CP8" t="str">
            <v>memahami konsep latihan peningkatan derajat kebugaran jasmani yang terkait dengan kesehatan dan keterampilan, serta pengukuran hasilnya.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</row>
        <row r="9">
          <cell r="Z9" t="str">
            <v>L</v>
          </cell>
          <cell r="AA9" t="str">
            <v>L</v>
          </cell>
          <cell r="AB9" t="str">
            <v>L</v>
          </cell>
          <cell r="AC9" t="str">
            <v>P</v>
          </cell>
          <cell r="AD9" t="str">
            <v>L</v>
          </cell>
          <cell r="AE9" t="str">
            <v>P</v>
          </cell>
          <cell r="AF9" t="str">
            <v>P</v>
          </cell>
          <cell r="AG9" t="str">
            <v>P</v>
          </cell>
          <cell r="AH9" t="str">
            <v>L</v>
          </cell>
          <cell r="AI9">
            <v>0</v>
          </cell>
          <cell r="AK9" t="str">
            <v>memahami Q.S. Al- Mujadilah (58): 11 dan Q.S. Ar-Rahman (55): 33 serta hadits terkait tentang menuntut ilmu.</v>
          </cell>
          <cell r="AL9" t="str">
            <v>memahami Q.S. An-Nisa (4) : 146, Q.S. Al-Baqarah (2): 153, dan Q.S. Ali Imran (3): 134 serta hadis terkait tentang ikhlas, sabar, dan pemaaf</v>
          </cell>
          <cell r="AM9" t="str">
            <v>memahami makna Q.S. Al-Furqan (25): 63; dan Q.S. Al Isra’(17) : 27; serta hadits terkait</v>
          </cell>
          <cell r="BE9" t="str">
            <v>memahami teknik penyajian data dua variabel menggunakan tabel, grafik batang, diagram lingkaran, dan grafik garis dengan komputer serta menganalisis hubungan antar variabel</v>
          </cell>
          <cell r="BF9" t="str">
            <v>menemukan peluang empirik dan teoritik dari data luaran (output) yang mungkin diperoleh berdasarkan sekelompok data nyata</v>
          </cell>
          <cell r="BK9" t="str">
            <v>mendeskripsikan zat aditif dalam makanan dan minuman , dan zat adiktif-psikotropika serta pengaruhnya terhadap kesehatan</v>
          </cell>
          <cell r="BU9" t="str">
            <v>memahami fungsi sosial, struktur, dan unsur kebahasaan dari teks label nama dan daftar barang</v>
          </cell>
          <cell r="BW9" t="str">
            <v>menerapkan struktur teks dan unsur kebahasaan menyatakan dan menanyakan tindakan/kejadian yang dilakukan/terjadi secara rutin atau merupakan kebenaran umum</v>
          </cell>
          <cell r="BX9" t="str">
            <v>menerapkan struktur teks dan unsur kebahasaan teks recount dengan menyatakan dan menanyakan tentang kegiatan, kejadian, dan peristiwa, pendek dan sederhana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M9" t="str">
            <v>memahami konsep keterampilan gerak fundamental dalam bentuk rangkaian keterampilan dasar aktivitas gerak ritmik.</v>
          </cell>
          <cell r="CN9" t="str">
            <v>memahami konsep keterampilan gerak fundamental dalam bentuk rangkaian keterampilan dasar aktivitas gerak ritmik.</v>
          </cell>
          <cell r="CO9" t="str">
            <v>memahami konsep variasi dan kombinasi keterampilan dasar senam lantai dalam bentuk rangkaian sederhana.</v>
          </cell>
          <cell r="CP9" t="str">
            <v>memahami konsep variasi dan kombinasi keterampilan dasar senam lantai dalam bentuk rangkaian sederhana.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</row>
        <row r="10">
          <cell r="Z10" t="str">
            <v>L</v>
          </cell>
          <cell r="AA10" t="str">
            <v>P</v>
          </cell>
          <cell r="AB10" t="str">
            <v>P</v>
          </cell>
          <cell r="AC10" t="str">
            <v>L</v>
          </cell>
          <cell r="AD10" t="str">
            <v>P</v>
          </cell>
          <cell r="AE10" t="str">
            <v>P</v>
          </cell>
          <cell r="AF10" t="str">
            <v>P</v>
          </cell>
          <cell r="AG10" t="str">
            <v>L</v>
          </cell>
          <cell r="AH10" t="str">
            <v>P</v>
          </cell>
          <cell r="AI10">
            <v>0</v>
          </cell>
          <cell r="AK10" t="str">
            <v>memahami makna iman kepada malaikat berdasarkan dalil naqli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M10" t="str">
            <v>memahami konsep latihan peningkatan derajat kebugaran jasmani yang terkait dengan kesehatan, dan pengukuran hasilnya.</v>
          </cell>
          <cell r="CN10" t="str">
            <v>memahami konsep latihan peningkatan derajat kebugaran jasmani yang terkait dengan kesehatan, dan pengukuran hasilnya.</v>
          </cell>
          <cell r="CO10" t="str">
            <v>memahami konsep variasi keterampilan dasar aktivitas gerak ritmik dalam bentuk rangkaian sederhana.</v>
          </cell>
          <cell r="CP10" t="str">
            <v>memahami konsep variasi keterampilan dasar aktivitas gerak ritmik dalam bentuk rangkaian sederhana.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</row>
        <row r="11">
          <cell r="Z11" t="str">
            <v>L</v>
          </cell>
          <cell r="AA11" t="str">
            <v>L</v>
          </cell>
          <cell r="AB11" t="str">
            <v>L</v>
          </cell>
          <cell r="AC11" t="str">
            <v>P</v>
          </cell>
          <cell r="AD11" t="str">
            <v>P</v>
          </cell>
          <cell r="AE11" t="str">
            <v>L</v>
          </cell>
          <cell r="AF11" t="str">
            <v>P</v>
          </cell>
          <cell r="AG11" t="str">
            <v>P</v>
          </cell>
          <cell r="AH11" t="str">
            <v>L</v>
          </cell>
          <cell r="AI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M11" t="str">
            <v>memahami konsep keterampilan dasar dua gaya renang yang berbeda.</v>
          </cell>
          <cell r="CN11" t="str">
            <v>memahami konsep keterampilan dasar dua gaya renang yang berbeda.</v>
          </cell>
          <cell r="CO11" t="str">
            <v>memahami konsep keterampilan dua gaya renang berbeda.</v>
          </cell>
          <cell r="CP11" t="str">
            <v>memahami konsep keterampilan dua gaya renang berbeda.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</row>
        <row r="12">
          <cell r="Z12" t="str">
            <v>L</v>
          </cell>
          <cell r="AA12" t="str">
            <v>P</v>
          </cell>
          <cell r="AB12" t="str">
            <v>P</v>
          </cell>
          <cell r="AC12" t="str">
            <v>L</v>
          </cell>
          <cell r="AD12" t="str">
            <v>P</v>
          </cell>
          <cell r="AE12" t="str">
            <v>L</v>
          </cell>
          <cell r="AF12" t="str">
            <v>L</v>
          </cell>
          <cell r="AG12" t="str">
            <v>L</v>
          </cell>
          <cell r="AH12" t="str">
            <v>L</v>
          </cell>
          <cell r="AI12">
            <v>0</v>
          </cell>
          <cell r="CM12" t="str">
            <v>memahami tindakan P3K pada kejadian darurat, baik pada diri sendiri maupun orang lain.</v>
          </cell>
          <cell r="CN12" t="str">
            <v>memahami konsep gaya hidup sehat untuk mencegah berbagai penyakit.</v>
          </cell>
          <cell r="CO12" t="str">
            <v>memahami prinsip-prinsip pencegahan terhadap bahaya seks bebas, NAPZA, dan obat berbahaya lainnya, bagi diri sendiri, keluarga dan masyarakat.</v>
          </cell>
          <cell r="CP12" t="str">
            <v>memahami prinsip-prinsip pencegahan terhadap bahaya seks bebas, NAPZA, dan obat berbahaya lainnya, bagi diri sendiri, keluarga dan masyarakat.</v>
          </cell>
        </row>
        <row r="13">
          <cell r="Z13" t="str">
            <v>L</v>
          </cell>
          <cell r="AA13" t="str">
            <v>L</v>
          </cell>
          <cell r="AB13" t="str">
            <v>L</v>
          </cell>
          <cell r="AC13" t="str">
            <v>P</v>
          </cell>
          <cell r="AD13" t="str">
            <v>P</v>
          </cell>
          <cell r="AE13" t="str">
            <v>L</v>
          </cell>
          <cell r="AF13" t="str">
            <v>P</v>
          </cell>
          <cell r="AG13" t="str">
            <v>P</v>
          </cell>
          <cell r="AH13" t="str">
            <v>P</v>
          </cell>
          <cell r="AI13">
            <v>0</v>
          </cell>
          <cell r="CO13" t="str">
            <v>memahami konsep pola makan sehat, bergizi dan seimbang.</v>
          </cell>
          <cell r="CP13" t="str">
            <v>memahami manfaat jangka panjang dari partisipasi dalam aktivitas fisik secara teratur.</v>
          </cell>
        </row>
        <row r="14">
          <cell r="Z14" t="str">
            <v>P</v>
          </cell>
          <cell r="AA14" t="str">
            <v>L</v>
          </cell>
          <cell r="AB14" t="str">
            <v>P</v>
          </cell>
          <cell r="AC14" t="str">
            <v>P</v>
          </cell>
          <cell r="AD14" t="str">
            <v>P</v>
          </cell>
          <cell r="AE14" t="str">
            <v>P</v>
          </cell>
          <cell r="AF14" t="str">
            <v>P</v>
          </cell>
          <cell r="AG14" t="str">
            <v>L</v>
          </cell>
          <cell r="AH14" t="str">
            <v>P</v>
          </cell>
          <cell r="AI14">
            <v>0</v>
          </cell>
        </row>
        <row r="15">
          <cell r="Z15" t="str">
            <v>L</v>
          </cell>
          <cell r="AA15" t="str">
            <v>L</v>
          </cell>
          <cell r="AB15" t="str">
            <v>L</v>
          </cell>
          <cell r="AC15" t="str">
            <v>P</v>
          </cell>
          <cell r="AD15" t="str">
            <v>L</v>
          </cell>
          <cell r="AE15" t="str">
            <v>P</v>
          </cell>
          <cell r="AF15" t="str">
            <v>L</v>
          </cell>
          <cell r="AG15" t="str">
            <v>L</v>
          </cell>
          <cell r="AH15" t="str">
            <v>L</v>
          </cell>
          <cell r="AI15">
            <v>0</v>
          </cell>
        </row>
        <row r="16">
          <cell r="Z16" t="str">
            <v>L</v>
          </cell>
          <cell r="AA16" t="str">
            <v>L</v>
          </cell>
          <cell r="AB16" t="str">
            <v>L</v>
          </cell>
          <cell r="AC16" t="str">
            <v>P</v>
          </cell>
          <cell r="AD16" t="str">
            <v>P</v>
          </cell>
          <cell r="AE16" t="str">
            <v>L</v>
          </cell>
          <cell r="AF16" t="str">
            <v>L</v>
          </cell>
          <cell r="AG16" t="str">
            <v>L</v>
          </cell>
          <cell r="AH16" t="str">
            <v>L</v>
          </cell>
          <cell r="AI16">
            <v>0</v>
          </cell>
          <cell r="AK16" t="str">
            <v>pai71</v>
          </cell>
          <cell r="AL16" t="str">
            <v>pai72</v>
          </cell>
          <cell r="AM16" t="str">
            <v>pai81</v>
          </cell>
          <cell r="AN16" t="str">
            <v>pai82</v>
          </cell>
          <cell r="AO16" t="str">
            <v>pai91</v>
          </cell>
          <cell r="AP16" t="str">
            <v>pai92</v>
          </cell>
          <cell r="AQ16" t="str">
            <v>ppkn71</v>
          </cell>
          <cell r="AR16" t="str">
            <v>ppkn72</v>
          </cell>
          <cell r="AS16" t="str">
            <v>ppkn81</v>
          </cell>
          <cell r="AT16" t="str">
            <v>ppkn82</v>
          </cell>
          <cell r="AU16" t="str">
            <v>ppkn91</v>
          </cell>
          <cell r="AV16" t="str">
            <v>ppkn92</v>
          </cell>
          <cell r="AW16" t="str">
            <v>bindo71</v>
          </cell>
          <cell r="AX16" t="str">
            <v>bindo72</v>
          </cell>
          <cell r="AY16" t="str">
            <v>bindo81</v>
          </cell>
          <cell r="AZ16" t="str">
            <v>bindo82</v>
          </cell>
          <cell r="BA16" t="str">
            <v>bindo91</v>
          </cell>
          <cell r="BB16" t="str">
            <v>bindo92</v>
          </cell>
          <cell r="BC16" t="str">
            <v>mtk71</v>
          </cell>
          <cell r="BD16" t="str">
            <v>mtk72</v>
          </cell>
          <cell r="BE16" t="str">
            <v>mtk81</v>
          </cell>
          <cell r="BF16" t="str">
            <v>mtk82</v>
          </cell>
          <cell r="BG16" t="str">
            <v>mtk91</v>
          </cell>
          <cell r="BH16" t="str">
            <v>mtk92</v>
          </cell>
          <cell r="BI16" t="str">
            <v>ipa71</v>
          </cell>
          <cell r="BJ16" t="str">
            <v>ipa72</v>
          </cell>
          <cell r="BK16" t="str">
            <v>ipa81</v>
          </cell>
          <cell r="BL16" t="str">
            <v>ipa82</v>
          </cell>
          <cell r="BM16" t="str">
            <v>ipa91</v>
          </cell>
          <cell r="BN16" t="str">
            <v>ipa92</v>
          </cell>
          <cell r="BO16" t="str">
            <v>ips71</v>
          </cell>
          <cell r="BP16" t="str">
            <v>ips72</v>
          </cell>
          <cell r="BQ16" t="str">
            <v>ips81</v>
          </cell>
          <cell r="BR16" t="str">
            <v>ips82</v>
          </cell>
          <cell r="BS16" t="str">
            <v>ips91</v>
          </cell>
          <cell r="BT16" t="str">
            <v>ips92</v>
          </cell>
          <cell r="BU16" t="str">
            <v>bingg71</v>
          </cell>
          <cell r="BV16" t="str">
            <v>bingg72</v>
          </cell>
          <cell r="BW16" t="str">
            <v>bingg81</v>
          </cell>
          <cell r="BX16" t="str">
            <v>bingg82</v>
          </cell>
          <cell r="BY16" t="str">
            <v>bingg91</v>
          </cell>
          <cell r="BZ16" t="str">
            <v>bingg92</v>
          </cell>
          <cell r="CA16" t="str">
            <v>sbk71</v>
          </cell>
          <cell r="CB16" t="str">
            <v>sbk72</v>
          </cell>
          <cell r="CC16" t="str">
            <v>sbk81</v>
          </cell>
          <cell r="CD16" t="str">
            <v>sbk82</v>
          </cell>
          <cell r="CE16" t="str">
            <v>sbk91</v>
          </cell>
          <cell r="CF16" t="str">
            <v>sbk92</v>
          </cell>
          <cell r="CG16" t="str">
            <v>bjawa71</v>
          </cell>
          <cell r="CH16" t="str">
            <v>bjawa72</v>
          </cell>
          <cell r="CI16" t="str">
            <v>bjawa81</v>
          </cell>
          <cell r="CJ16" t="str">
            <v>bjawa82</v>
          </cell>
          <cell r="CK16" t="str">
            <v>bjawa91</v>
          </cell>
          <cell r="CL16" t="str">
            <v>bjawa92</v>
          </cell>
          <cell r="CM16" t="str">
            <v>penjas71</v>
          </cell>
          <cell r="CN16" t="str">
            <v>penjas72</v>
          </cell>
          <cell r="CO16" t="str">
            <v>penjas81</v>
          </cell>
          <cell r="CP16" t="str">
            <v>penjas82</v>
          </cell>
          <cell r="CQ16" t="str">
            <v>penjas91</v>
          </cell>
          <cell r="CR16" t="str">
            <v>penjas92</v>
          </cell>
          <cell r="CS16" t="str">
            <v>pkarya71</v>
          </cell>
          <cell r="CT16" t="str">
            <v>pkarya72</v>
          </cell>
          <cell r="CU16" t="str">
            <v>pkarya81</v>
          </cell>
          <cell r="CV16" t="str">
            <v>pkarya82</v>
          </cell>
          <cell r="CW16" t="str">
            <v>pkarya91</v>
          </cell>
          <cell r="CX16" t="str">
            <v>pkarya92</v>
          </cell>
        </row>
        <row r="17">
          <cell r="Z17" t="str">
            <v>L</v>
          </cell>
          <cell r="AA17" t="str">
            <v>P</v>
          </cell>
          <cell r="AB17" t="str">
            <v>L</v>
          </cell>
          <cell r="AC17" t="str">
            <v>L</v>
          </cell>
          <cell r="AD17" t="str">
            <v>L</v>
          </cell>
          <cell r="AE17" t="str">
            <v>L</v>
          </cell>
          <cell r="AF17" t="str">
            <v>L</v>
          </cell>
          <cell r="AG17" t="str">
            <v>L</v>
          </cell>
          <cell r="AH17" t="str">
            <v>L</v>
          </cell>
          <cell r="AI17">
            <v>0</v>
          </cell>
          <cell r="AK17" t="str">
            <v>menyajikan contoh perilaku yang mencerminkan orang yang meneladani al-Asmaul-Husna: Al-’Alim, al-Khabir, as-Sami’, dan al-Bashir.</v>
          </cell>
          <cell r="AL17" t="str">
            <v>mencontohkan perilaku empati terhadap sesama sesuai QS An-Nisa (4): 8 dan hadis terkait</v>
          </cell>
          <cell r="AM17" t="str">
            <v>membaca dan menunjukkan hafalan Q.S. Al-Maidah (5): 90–91 dan 32  dengan tartil serta hadits terkait</v>
          </cell>
          <cell r="AN17" t="str">
            <v>menyajikan dalil naqli tentang beriman kepada Rasul Allah Swt</v>
          </cell>
          <cell r="AQ17" t="str">
            <v>menyaji hasil telaah tentang “sejarah dan semangat komitmen para pendiri negara dalam merumuskan dan menetapkan Pancasila sebagai dasar negara”</v>
          </cell>
          <cell r="AR17" t="str">
            <v>menyaji hasil pengamatan karakteristik daerah tempat tinggalnya sebagai bagian utuh dari NKRI</v>
          </cell>
          <cell r="AS17" t="str">
            <v>menalar nilai-nilai Pancasila sebagai dasar negara dan pandangan hidup bangsa dalam kehidupan sehari-hari</v>
          </cell>
          <cell r="AT17" t="str">
            <v>menyaji pelaksanaan kewajiban asasi manusia sebagaimana diatur Undang-Undang Dasar Negara Republik Indonesia Tahun 1945</v>
          </cell>
          <cell r="AW17" t="str">
            <v>menyusun, menelaah, merevisi dan meringkas teks  hasil observasi sesuai dengan karakteristik teks yang akan dibuat  secara lisan dan tulis</v>
          </cell>
          <cell r="AX17" t="str">
            <v>menyusun, menelaah, merevisi dan meringkas teks eksplanasi sesuai dengan karakteristik teks yang akan dibuat  secara lisan dan tulis</v>
          </cell>
          <cell r="AY17" t="str">
            <v>menangkap makna, menyusun, menelaah, meringkas dan merevisi teks cerita moral/fabel sesuai dengan karakteristik teks yang akan dibuat secara lisan dan tulis</v>
          </cell>
          <cell r="AZ17" t="str">
            <v>menangkap makna, menyusun, menelaah, meringkas dan merevisi teks diskusi sesuai dengan karakteristik teks yang akan dibuat secara lisan dan tulis</v>
          </cell>
          <cell r="BC17" t="str">
            <v>menggunakan pola dan generalisasi untuk menyelesaikan masalah</v>
          </cell>
          <cell r="BD17" t="str">
            <v>menyelesaikan permasalahan nyata yang terkait penerapan sifat-sifat persegi panjang, persegi, trapesium, jajargenjang, belah ketupat, dan layang-layang</v>
          </cell>
          <cell r="BE17" t="str">
            <v>menggunakan pola dan generalisasi untuk menyelesaikan masalah nyata</v>
          </cell>
          <cell r="BF17" t="str">
            <v>menggunakan pola dan generalisasi untuk menyelesaikan masalah nyata</v>
          </cell>
          <cell r="BI17" t="str">
            <v>menyajikan hasil pengukuran terhadap besaran-besaran dengan menggunakan satuan tak baku dan satuan baku</v>
          </cell>
          <cell r="BJ17" t="str">
            <v>melakukan pengamatan untuk menyelidiki struktur tumbuhan dan hewan serta Membuat dan menyajikan poster tentang sel dan bagian-bagiannya</v>
          </cell>
          <cell r="BK17" t="str">
            <v>melakukan penyelidikan tentang gerak, gerak pada makhluk hidup, dan percobaan tentang pengaruh gaya terhadap gerak.</v>
          </cell>
          <cell r="BL17" t="str">
            <v>melakukan penyelidikan tentang pencernaan mekanis dan enzimatis pada makanan</v>
          </cell>
          <cell r="BO17" t="str">
            <v>mengobservasi aspek keruangan dan konektivitas antar ruang dan waktu dalam lingkup regional serta perubahan dan keberlanjutan kehidupan manusia</v>
          </cell>
          <cell r="BP17" t="str">
            <v>menghasilkan gagasan kreatif untuk memahami jenis-jenis kelembagaan sosial, budaya, ekonomi dan politik</v>
          </cell>
          <cell r="BQ17" t="str">
            <v>menyajikan hasil olahan telaah tentang peninggalan kebudayaan dan fikiran masyarakat Indonesia pada masa penjajahan dan tumbuhnya semangat kebangsaan</v>
          </cell>
          <cell r="BR17" t="str">
            <v>menggunakan berbagai strategi untuk memecahkan masalah yang berkaitan dengan fungsi  peran kelembagaan sosial, budaya, ekonomi dan politik di lingkungan masyarakat sekitar</v>
          </cell>
          <cell r="BU17" t="str">
            <v>menyusun teks lisan sederhana untuk mengucapkan dan merespon sapaan, pamitan, ucapan terimakasih, dan permintaan maaf</v>
          </cell>
          <cell r="BV17" t="str">
            <v>menyusun teks tulis label nama (label) dan daftar barang (list)</v>
          </cell>
          <cell r="BW17" t="str">
            <v>menyusun teks lisan sederhana untuk mengucapkan dan merespon ungkapan meminta perhatian, mengecek pemahaman, dan menghargai kinerja yang baik</v>
          </cell>
          <cell r="BX17" t="str">
            <v>menyusun teks lisan dan tulis untuk menyatakan dan menanyakan tentang tindakan/kejadian yang sedang dilakukan/berlangsung saat ini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G17" t="str">
            <v>menelaah dan menyunting teks hasil observasi, tanggapan deskriptif, dan eksposisi dalam bentuk informasi atau berita secara lisan dan tulis.</v>
          </cell>
          <cell r="CH17" t="str">
            <v>mengapresiasi teks puisi secara lisan dan tulis.</v>
          </cell>
          <cell r="CI17" t="str">
            <v>mengapresiasi cerita fiksi (wayang/cerkak/folklor/topeng dhalang) secara lisan dan tulis.</v>
          </cell>
          <cell r="CJ17" t="str">
            <v>menulis berbagai jenis surat,  iklan, dan reklame sesuai dengan kaidah dan konteks.</v>
          </cell>
          <cell r="CM17" t="str">
            <v>mempraktikkan teknik dasar permainan bola besar dengan menekankan gerak dasar fundamental.</v>
          </cell>
          <cell r="CN17" t="str">
            <v>mempraktikkan teknik dasar permainan bola besar dengan menekankan gerak dasar fundamental.</v>
          </cell>
          <cell r="CO17" t="str">
            <v>mempraktikkan variasi dan kombinasi keterampilan berbagai permainan bola besar dengan koordinasi yang baik.</v>
          </cell>
          <cell r="CP17" t="str">
            <v>mempraktikkan variasi dan kombinasi keterampilan berbagai permainan bola besar dengan koordinasi yang baik.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</row>
        <row r="18">
          <cell r="Z18" t="str">
            <v>L</v>
          </cell>
          <cell r="AA18" t="str">
            <v>L</v>
          </cell>
          <cell r="AB18" t="str">
            <v>L</v>
          </cell>
          <cell r="AC18" t="str">
            <v>L</v>
          </cell>
          <cell r="AD18" t="str">
            <v>L</v>
          </cell>
          <cell r="AE18" t="str">
            <v>L</v>
          </cell>
          <cell r="AF18" t="str">
            <v>L</v>
          </cell>
          <cell r="AG18" t="str">
            <v>L</v>
          </cell>
          <cell r="AH18" t="str">
            <v>P</v>
          </cell>
          <cell r="AI18">
            <v>0</v>
          </cell>
          <cell r="AK18" t="str">
            <v>mencontohkan perilaku amanah sesuai Q.S. Al-Anfal (8): 27 dan perilaku istiqamah sesuai QS. Al-Ahqaf (46): 13 dan hadis terkait</v>
          </cell>
          <cell r="AL18" t="str">
            <v>membaca dan menunjukkan hafalan Q.S. Al- Mujadilah (58):11, Q.S. Ar-Rahman (55): 33, Q.S. An-Nisa (4): 146, Q.S. Al-Baqarah (2): 153, dan Q.S. Ali Imran (3): 134 dengan tartil</v>
          </cell>
          <cell r="AM18" t="str">
            <v>mempraktikkan shalat sunnah berjamaah dan munfarid</v>
          </cell>
          <cell r="AN18" t="str">
            <v>mengonsumsi makanan yang halal dan bergizi sesuai ketentuan syariat Islam</v>
          </cell>
          <cell r="AQ18" t="str">
            <v>menyaji hasil telaah tentang sejarah perumusan dan pengesahan Undang-Undang Dasar Negara Republik Indonesia Tahun 1945</v>
          </cell>
          <cell r="AR18" t="str">
            <v>berinteraksi dengan teman dan orang lain berdasarkan prinsip saling menghormati, dan menghargai dalam keberagaman suku, agama, ras, budaya, dan gender</v>
          </cell>
          <cell r="AS18" t="str">
            <v>menyaji hasil telaah fungsi  lembaga-lembaga negara dalam UUD Negara Republik Indonesia Tahun 1945</v>
          </cell>
          <cell r="AT18" t="str">
            <v>menyaji hasil telaah tentang kerjasama dalam masyarakat yang beragam dalam bingkai Bhinneka Tunggal Ika</v>
          </cell>
          <cell r="AW18" t="str">
            <v>menyusun, menelaah, merevisi dan meringkas teks  tanggapan deskriptif sesuai dengan karakteristik teks yang akan dibuat  secara lisan dan tulis</v>
          </cell>
          <cell r="AX18" t="str">
            <v>menyusun, menelaah, merevisi dan meringkas teks cerita pendek sesuai dengan karakteristik teks yang akan dibuat  secara lisan dan tulis</v>
          </cell>
          <cell r="AY18" t="str">
            <v>menangkap makna, menyusun, menelaah, meringkas dan merevisi teks biografi sesuai dengan karakteristik teks yang akan dibuat secara lisan dan tulis</v>
          </cell>
          <cell r="AZ18" t="str">
            <v>menangkap makna, menyusun, menelaah, meringkas dan merevisi teks ulasan sesuai dengan karakteristik teks yang akan dibuat secara lisan dan tulis</v>
          </cell>
          <cell r="BC18" t="str">
            <v>menggunakan konsep aljabar dalam menyelesaikan masalah aritmatika sosial sederhana</v>
          </cell>
          <cell r="BD18" t="str">
            <v>membuat dan menyelesaikan model matematika dari masalah nyata yang berkaitan dengan persamaan dan pertidaksamaan linear satu variabel</v>
          </cell>
          <cell r="BE18" t="str">
            <v>menyelesaikan permasalahan dengan menaksir besaran yang tidak diketahui menggunakan grafik, aljabar, dan aritmatika</v>
          </cell>
          <cell r="BF18" t="str">
            <v>menggunakan pola dan generalisasi untuk menyelesaikan masalah nyata</v>
          </cell>
          <cell r="BI18" t="str">
            <v>menyajikan hasil analisis data observasi terhadap benda (makhluk) hidup dan tak hidup</v>
          </cell>
          <cell r="BJ18" t="str">
            <v>melakukan penyelidikan untuk menentukan sifat larutan dan melakukan pemisahan campuran berdasarkan sifat fisika dan kimia</v>
          </cell>
          <cell r="BK18" t="str">
            <v>melakukan penyelidikan tentang keuntungan mekanik pada pesawat sederhana</v>
          </cell>
          <cell r="BL18" t="str">
            <v>membuat peta pikiran (mapping mind) tentang struktur dan fungsi sistem eksresi pada manusia dan penerapanya dalam menjaga kesehatan diri.</v>
          </cell>
          <cell r="BO18" t="str">
            <v>menyajikan hasil pengamatan tentang kebudayaan dan fikiran  masyarakat pada masa praaksara,hindu buddha dan Islam dalam aspek geografis, ekonomi, budaya dan politik</v>
          </cell>
          <cell r="BP18" t="str">
            <v>mengobservasi dan menyajikan bentuk-bentuk  dinamika interaksi manusia dengan lingkungan alam, sosial, budaya, dan ekonomi</v>
          </cell>
          <cell r="BQ18" t="str">
            <v>menggunakan berbagai strategi untuk memecahkan masalah yang berkaitan dengan fungsi  peran kelembagaan sosial, budaya, ekonomi dan politik di lingkungan masyarakat sekitar</v>
          </cell>
          <cell r="BR18" t="str">
            <v>menyajikan hasil pengamatan tentang bentuk-bentuk dan sifat dinamika interaksi manusia dengan lingkungan alam, sosial, budaya, dan ekonomi di lingkungan masyarakat sekitar</v>
          </cell>
          <cell r="BU18" t="str">
            <v>menyusun teks lisan dan tulis sederhana untuk menyatakan, menanyakan, dan merespon perkenalan diri, dengan sangat pendek dan sederhana</v>
          </cell>
          <cell r="BV18" t="str">
            <v>menyusun teks lisan dan tulis untuk menyatakan dan menanyakan sifat orang, binatang, dan benda</v>
          </cell>
          <cell r="BW18" t="str">
            <v>menyusun teks lisan dan tulis untuk menyatakan dan menanyakan tentang kemampuan dan  kemauan melakukan suatu tindakan</v>
          </cell>
          <cell r="BX18" t="str">
            <v>menyusun teks lisan dan tulis untuk menyatakan dan menanyakan tentang hubungan sebab akibat dan hubungan kebalikan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G18" t="str">
            <v>menceritakan pengalaman pribadi, profil tokoh, kegiatan, atau peristiwa dengan menggunakan tata krama.</v>
          </cell>
          <cell r="CH18" t="str">
            <v>melagukan dan mengungkapkan pesan dalam tembang macapat dan lagu kreasi.</v>
          </cell>
          <cell r="CI18" t="str">
            <v>menulis  berbagai bentuk kalimat dengan menggunakan ragam bahasa dan gaya berbahasa (basa rinengga/lalonget).</v>
          </cell>
          <cell r="CJ18" t="str">
            <v>mengubah teks tembang macapat menjadi teksprosa.</v>
          </cell>
          <cell r="CM18" t="str">
            <v>mempraktikkan teknik dasar permainan bola kecil dengan menekankan gerak dasar fundamental.</v>
          </cell>
          <cell r="CN18" t="str">
            <v>mempraktikkan teknik dasar permainan bola kecil dengan menekankan gerak dasar fundamental.</v>
          </cell>
          <cell r="CO18" t="str">
            <v>mempraktikkan variasi dan kombinasi keterampilan berbagai permainan bola kecil dengan koordinasi yang baik.</v>
          </cell>
          <cell r="CP18" t="str">
            <v>mempraktikkan variasi dan kombinasi keterampilan berbagai permainan bola kecil dengan koordinasi yang baik.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</row>
        <row r="19">
          <cell r="Z19" t="str">
            <v>L</v>
          </cell>
          <cell r="AA19" t="str">
            <v>P</v>
          </cell>
          <cell r="AB19" t="str">
            <v>P</v>
          </cell>
          <cell r="AC19" t="str">
            <v>P</v>
          </cell>
          <cell r="AD19" t="str">
            <v>L</v>
          </cell>
          <cell r="AE19" t="str">
            <v>L</v>
          </cell>
          <cell r="AF19" t="str">
            <v>L</v>
          </cell>
          <cell r="AG19" t="str">
            <v>L</v>
          </cell>
          <cell r="AH19" t="str">
            <v>L</v>
          </cell>
          <cell r="AI19">
            <v>0</v>
          </cell>
          <cell r="AK19" t="str">
            <v>mempraktikkan tata cara bersuci dari hadas besar</v>
          </cell>
          <cell r="AL19" t="str">
            <v>mempraktikkan shalat jamak dan qasar</v>
          </cell>
          <cell r="AM19" t="str">
            <v>mempraktikkan sujud syukur, sujud sahwi, dan sujud tilawah</v>
          </cell>
          <cell r="AN19" t="str">
            <v>merekonstruksi sejarah pertumbuhan ilmu pengetahuan sampai masa Umayah dan masa Abbasiyah untuk kehidupan sehari-hari</v>
          </cell>
          <cell r="AQ19" t="str">
            <v>menyaji hasil kajian isi Pembukaan Undang-Undang Dasar Negara Republik Indonesia Tahun 1945</v>
          </cell>
          <cell r="AR19" t="str">
            <v>menyaji hasil telaah tentang makna Bhinneka Tunggal Ika dan bentuk partisipasi kewarganegaraan yang mencerminkan komitmen terhadap keutuhan nasional</v>
          </cell>
          <cell r="AS19" t="str">
            <v>menyaji hasil telaah tata urutan peraturan perundang-undangan nasional</v>
          </cell>
          <cell r="AT19" t="str">
            <v>menyaji hasil telaah unsur-unsur NKRI dan bentuk partisipasi kewarganegaraan yang mencerminkan komitmen terhadap keutuhan nasional</v>
          </cell>
          <cell r="AW19" t="str">
            <v>menyusun, menelaah, merevisi dan meringkas teks eksposisi secara mandiri sesuai dengan karakteristik teks yang akan dibuat  secara lisan dan tulis</v>
          </cell>
          <cell r="AX19" t="str">
            <v>menyusun, menelaah, merevisi dan meringkas pengubahan berbagai jenis teks sesuai dengan karakteristik teks yang akan dibuat  secara lisan dan tulis</v>
          </cell>
          <cell r="AY19" t="str">
            <v>menangkap makna, menyusun, menelaah, meringkas dan merevisi teks prosedur sesuai dengan karakteristik teks yang akan dibuat secara lisan dan tulis</v>
          </cell>
          <cell r="BC19" t="str">
            <v>menggunakan konsep perbandingan untuk menyelesaikan masalah nyata dengan menggunakan tabel dan grafik</v>
          </cell>
          <cell r="BD19" t="str">
            <v>menerapkan prinsip-prinsip transformasi (dilatasi, translasi, pencerminan, rotasi) dalam memecahkan permasalahan nyata</v>
          </cell>
          <cell r="BE19" t="str">
            <v>menggunakan konsep perbandingan untuk menyelesaikan masalah nyata dengan menggunakan tabel, grafik, dan persamaan</v>
          </cell>
          <cell r="BF19" t="str">
            <v>menyelesaikan permasalahan nyata yang terkait penerapan hubungan sudut pusat, panjang busur, dan luas juring</v>
          </cell>
          <cell r="BI19" t="str">
            <v>mengumpulkan data dan melakukan klasifikasi terhadap benda, tumbuhan, dan hewan yang ada di lingkungan sekitar</v>
          </cell>
          <cell r="BK19" t="str">
            <v>melakukan pengamatan terhadap struktur jaringan tumbuhan, serta menghasilkan ide teknologi sederhana yang terilhami oleh struktur tersebut (misalnya desain bangunan)</v>
          </cell>
          <cell r="BL19" t="str">
            <v>melakukan pengamatan atau percobaan tentang getaran, gelombang, dan bunyi</v>
          </cell>
          <cell r="BU19" t="str">
            <v>menyusun teks lisan dan tulis untuk menyatakan dan menanyakan nama hari, bulan, nama waktu dalam hari, waktu dalam bentuk angka, tanggal, dan tahun</v>
          </cell>
          <cell r="BV19" t="str">
            <v>menyusun teks lisan dan tulis untuk menyatakan dan menanyakan tingkah laku/tindakan/fungsi dari orang, binatang, dan benda</v>
          </cell>
          <cell r="BW19" t="str">
            <v>menyusun teks lisan dan tulis sederhana untuk menyatakan, menanyakan, dan merespon ungkapan memberi instruksi, mengajak, melarang, dan minta ijin</v>
          </cell>
          <cell r="BX19" t="str">
            <v>menyusun teks lisan dan tulis untuk menyatakan dan menanyakan tentang perbandingan jumlah dan sifat orang, binatang dan benda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G19" t="str">
            <v>mengapresiasi teks fiksi (wayang/cerkak/folklor/ topeng dhalang) sesuai konteks secara lisan dan tulis.</v>
          </cell>
          <cell r="CH19" t="str">
            <v>membaca dan menulis kalimat sederhana dengan Aksara Jawa/Carafcan Madhura.</v>
          </cell>
          <cell r="CI19" t="str">
            <v>melakukan wawancara, dialog, dan diskusi sesuai dengan tatakrama.</v>
          </cell>
          <cell r="CJ19" t="str">
            <v>membaca dan menulis paragraf menggunakan Aksara Jawa/ Carakan Madhura</v>
          </cell>
          <cell r="CM19" t="str">
            <v>mempraktikkan teknik dasar atletik (jalan cepat, lari, lompat dan lempar) menekankan gerak dasar fundamentalnya.</v>
          </cell>
          <cell r="CN19" t="str">
            <v>mempraktikkan teknik dasar atletik (jalan cepat, lari, lompat dan lempar) menekankan gerak dasar fundamentalnya.</v>
          </cell>
          <cell r="CO19" t="str">
            <v>mempraktikkan variasi dan kombinasi keterampilan atletik (jalan cepat, lari, lompat, dan lempar) dengan koordinasi yang baik</v>
          </cell>
          <cell r="CP19" t="str">
            <v>mempraktikkan variasi dan kombinasi keterampilan atletik (jalan cepat, lari, lompat, dan lempar) dengan koordinasi yang baik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</row>
        <row r="20">
          <cell r="Z20" t="str">
            <v>L</v>
          </cell>
          <cell r="AA20" t="str">
            <v>P</v>
          </cell>
          <cell r="AB20" t="str">
            <v>L</v>
          </cell>
          <cell r="AC20" t="str">
            <v>L</v>
          </cell>
          <cell r="AD20" t="str">
            <v>L</v>
          </cell>
          <cell r="AE20" t="str">
            <v>L</v>
          </cell>
          <cell r="AF20" t="str">
            <v>L</v>
          </cell>
          <cell r="AG20" t="str">
            <v>L</v>
          </cell>
          <cell r="AH20" t="str">
            <v>P</v>
          </cell>
          <cell r="AI20">
            <v>0</v>
          </cell>
          <cell r="AK20" t="str">
            <v>mempraktikkan shalat berjamaah</v>
          </cell>
          <cell r="AL20" t="str">
            <v>menyajikan strategi perjuangan yang dilakukan Nabi Muhammad Saw. periode Madinah</v>
          </cell>
          <cell r="AM20" t="str">
            <v>melaksanakan puasa wajib dan puasa sunnah sebagai implementasi dari pemahaman hikmah puasa wajib dan puasa sunnah</v>
          </cell>
          <cell r="AN20" t="str">
            <v>mengonsumsi makanan yang halal dan bergizi sesuai ketentuan syariat Islam</v>
          </cell>
          <cell r="AQ20" t="str">
            <v>menyaji hasil pengamatan tentang norma-norma yang berlaku dalam kehidupan bermasyarakat dan berbangsa</v>
          </cell>
          <cell r="AS20" t="str">
            <v>menalar hasil telaah norma dan kebiasaan antardaerah di Indonesia</v>
          </cell>
          <cell r="AW20" t="str">
            <v>menyusun, menelaah, merevisi dan meringkas teks eksposisi secara berkelompok sesuai dengan karakteristik teks yang akan dibuat  secara lisan dan tulis</v>
          </cell>
          <cell r="AX20" t="str">
            <v>menganalisis, meringkas dan merevisi berbagai jenis teks berdasarkan kaidah teks secara lisan dan tulis</v>
          </cell>
          <cell r="BC20" t="str">
            <v>menerapkan berbagai konsep dan sifat-sifat terkait garis dan sudut dalam pembuktian matematis serta pemecahan masalah nyata.</v>
          </cell>
          <cell r="BD20" t="str">
            <v>mengumpulkan, mengolah, menginterpretasi dan menyajikan data serta melakukan percobaan untuk menemukan peluang empirik dalam bentuk tabel dan grafik</v>
          </cell>
          <cell r="BE20" t="str">
            <v>membuat dan menyelesaikan model matematika dari masalah nyata yang berkaitan dengan persamaan linear dua variabel</v>
          </cell>
          <cell r="BF20" t="str">
            <v>menyelesaikan permasalahan nyata yang terkait penerapan hubungan sudut pusat, panjang busur, dan luas juring</v>
          </cell>
          <cell r="BK20" t="str">
            <v>melakukan penyelidikan tentang sifat-sifat  bahan dan mengusulkan ide-ide pemanfaatan bahan berdasarkan sifatnya dalam kehidupan sehari-hari.</v>
          </cell>
          <cell r="BL20" t="str">
            <v>membuat laporan hasil penyelidikan tentang pembentukan bayangan pada cermin, lensa, dan alat optik</v>
          </cell>
          <cell r="BU20" t="str">
            <v>menangkap makna pemaparan jati diri lisan dan tulis sangat pendek dan sederhana</v>
          </cell>
          <cell r="BV20" t="str">
            <v>menangkap makna teks instruksi, tanda atau rambu, tanda peringatan, lisan dan tulis sangat pendek dan sederhana</v>
          </cell>
          <cell r="BW20" t="str">
            <v>menangkap makna dan menyusun teks tulis undangan pribadi dan ucapan selamat, sangat pendek dan sederhana.</v>
          </cell>
          <cell r="BX20" t="str">
            <v>menagkap makna dan menyusun teks deskriptif lisan dan tulis, pendek dan sederhana, tentang orang, binatang, dan benda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M20" t="str">
            <v>mempraktikkan teknik dasar olahraga beladiri dengan menekankan gerak dasar fundamentalnya.</v>
          </cell>
          <cell r="CN20" t="str">
            <v>mempraktikkan teknik dasar olahraga beladiri dengan menekankan gerak dasar fundamentalnya.</v>
          </cell>
          <cell r="CO20" t="str">
            <v>mempraktikkan variasi dan kombinasi keterampilan olahraga beladiri.</v>
          </cell>
          <cell r="CP20" t="str">
            <v>mempraktikkan variasi dan kombinasi keterampilan olahraga beladiri.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</row>
        <row r="21">
          <cell r="Z21" t="str">
            <v>L</v>
          </cell>
          <cell r="AA21" t="str">
            <v>L</v>
          </cell>
          <cell r="AB21" t="str">
            <v>L</v>
          </cell>
          <cell r="AC21" t="str">
            <v>L</v>
          </cell>
          <cell r="AD21" t="str">
            <v>L</v>
          </cell>
          <cell r="AE21" t="str">
            <v>L</v>
          </cell>
          <cell r="AF21" t="str">
            <v>P</v>
          </cell>
          <cell r="AG21" t="str">
            <v>P</v>
          </cell>
          <cell r="AH21" t="str">
            <v>P</v>
          </cell>
          <cell r="AI21">
            <v>0</v>
          </cell>
          <cell r="AK21" t="str">
            <v>menyajikan strategi perjuangan yang dilakukan Nabi Muhammad Saw. periode Mekah</v>
          </cell>
          <cell r="AL21" t="str">
            <v>mencontohkan perilaku terpuji dari khulafaurrasyidin</v>
          </cell>
          <cell r="AM21" t="str">
            <v>merekonstruksi sejarah pertumbuhan ilmu pengetahuan sampai masa Umayah dan masa Abbasiyah untuk kehidupan sehari-hari</v>
          </cell>
          <cell r="AN21" t="str">
            <v>mengonsumsi makanan yang halal dan bergizi sesuai ketentuan syariat Islam</v>
          </cell>
          <cell r="BE21" t="str">
            <v>menggunakan Teorema Pythagoras untuk menyelesaikan berbagai masalah</v>
          </cell>
          <cell r="BF21" t="str">
            <v>menggunakan konsep perbandingan untuk menyelesaikan masalah nyata dengan menggunakan tabel, grafik, dan persamaan</v>
          </cell>
          <cell r="BK21" t="str">
            <v>melakukan penyelidikan tentang pencernaan mekanis dan enzimatis pada makanan</v>
          </cell>
          <cell r="BL21" t="str">
            <v>menyajikan laporan hasil pengamatan atau penelusuran informasi tentang karakteristik komponen tata surya</v>
          </cell>
          <cell r="BU21" t="str">
            <v>menyusun teks lisan dan tulis untuk memaparkan dan menanyakan jati diri, dengan sangat pendek dan sederhana</v>
          </cell>
          <cell r="BV21" t="str">
            <v>menyusun teks instruksi, tanda atau rambu, tanda peringatan, lisan dan tulis, sangat pendek dan sederhana</v>
          </cell>
          <cell r="BW21" t="str">
            <v>menyusun teks lisan dan tulis untuk menyatakan dan menanyakan tentang keberadaan orang, benda, binatang dalam jumlah yang tidak tertentu</v>
          </cell>
          <cell r="BX21" t="str">
            <v>menyusun teks lisan dan tulis untuk menyatakan dan menanyakan tentang tindakan/kejadian yang dilakukan/terjadi di waktu lampau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M21" t="str">
            <v>mempraktikkan gabungan pola gerak dominan menuju teknik dasar senam lantai.</v>
          </cell>
          <cell r="CN21" t="str">
            <v>mempraktikkan gabungan pola gerak dominan menuju teknik dasar senam lantai.</v>
          </cell>
          <cell r="CO21" t="str">
            <v>mempraktikkan latihan peningkatan derajat kebugaran jasmaniyang terkait dengan kesehatan dan keterampilan, serta pengukuran hasilnya.</v>
          </cell>
          <cell r="CP21" t="str">
            <v>mempraktikkan latihan peningkatan derajat kebugaran jasmaniyang terkait dengan kesehatan dan keterampilan, serta pengukuran hasilnya.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</row>
        <row r="22">
          <cell r="Z22" t="str">
            <v>L</v>
          </cell>
          <cell r="AA22" t="str">
            <v>P</v>
          </cell>
          <cell r="AB22" t="str">
            <v>L</v>
          </cell>
          <cell r="AC22" t="str">
            <v>L</v>
          </cell>
          <cell r="AD22" t="str">
            <v>L</v>
          </cell>
          <cell r="AE22" t="str">
            <v>L</v>
          </cell>
          <cell r="AF22" t="str">
            <v>L</v>
          </cell>
          <cell r="AG22" t="str">
            <v>L</v>
          </cell>
          <cell r="AH22" t="str">
            <v>L</v>
          </cell>
          <cell r="AI22">
            <v>0</v>
          </cell>
          <cell r="AK22" t="str">
            <v>membaca dan menunjukkan hafalan Q.S. Al- Mujadilah (58):11, Q.S. Ar-Rahman (55): 33, Q.S. An-Nisa (4): 146, Q.S. Al-Baqarah (2): 153, dan Q.S. Ali Imran (3): 134 dengan tartil</v>
          </cell>
          <cell r="AL22" t="str">
            <v>membaca dan menunjukkan hafalan Q.S.An-Nisa (4): 146, Q.S. Al-Baqarah (2): 153, dan Q.S. Ali Imran (3): 134 dengan tartil</v>
          </cell>
          <cell r="AM22" t="str">
            <v>membaca dan menunjukkan hafalan Q.S. Al Furqan (25): 63 dan Al-Isra’ (17): 27 dengan tartil serta hadits terkait</v>
          </cell>
          <cell r="BE22" t="str">
            <v>mengumpulkan, mengolah, menginterpretasi, dan menyajikan data hasil pengamatan dalam bentuk tabel, diagram, dan grafik dari dua variabel serta mengidentifikasi hubungan antar variabel</v>
          </cell>
          <cell r="BF22" t="str">
            <v>melakukan percobaan untuk menemukan peluang empirik dari masalah nyata serta membandingkannya dengan peluang teoritik</v>
          </cell>
          <cell r="BK22" t="str">
            <v>menyajikan data, informasi, dan mengusulkan ide pemecahan masalah untuk menghindari terjadinya penyalahgunaan zat aditif</v>
          </cell>
          <cell r="BU22" t="str">
            <v>menyusun teks lisan dan tulis untuk menyatakan dan menanyakan nama binatang, benda, dan bangunan publik dalam kehidupan siswa sehari-hari</v>
          </cell>
          <cell r="BW22" t="str">
            <v>menyusun teks lisan dan tulis untuk menyatakan dan menanyakan tentang tindakan/kejadian yang dilakukan/terjadi secara rutin atau merupakan kebenaran umum</v>
          </cell>
          <cell r="BX22" t="str">
            <v>menagkap makna dan menyusun teks recount lisan dan tulis, pendek dan sederhana, tentang kegiatan, kejadian, peristiwa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M22" t="str">
            <v>mempraktikkan aktivitas pola gerak melangkah dan irama gerak dalam  aktivitas gerak.</v>
          </cell>
          <cell r="CN22" t="str">
            <v>mempraktikkan aktivitas pola gerak melangkah dan irama gerak dalam  aktivitas gerak.</v>
          </cell>
          <cell r="CO22" t="str">
            <v>mempraktikkan variasi dan kombinasi keterampilandasar senam lantai dalam bentuk rangkaian sederhana.</v>
          </cell>
          <cell r="CP22" t="str">
            <v>mempraktikkan variasi dan kombinasi keterampilandasar senam lantai dalam bentuk rangkaian sederhana.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</row>
        <row r="23">
          <cell r="Z23" t="str">
            <v>L</v>
          </cell>
          <cell r="AA23" t="str">
            <v>L</v>
          </cell>
          <cell r="AB23" t="str">
            <v>L</v>
          </cell>
          <cell r="AC23" t="str">
            <v>L</v>
          </cell>
          <cell r="AD23" t="str">
            <v>L</v>
          </cell>
          <cell r="AE23" t="str">
            <v>L</v>
          </cell>
          <cell r="AF23" t="str">
            <v>L</v>
          </cell>
          <cell r="AG23" t="str">
            <v>P</v>
          </cell>
          <cell r="AH23" t="str">
            <v>L</v>
          </cell>
          <cell r="AI23">
            <v>0</v>
          </cell>
          <cell r="AK23" t="str">
            <v>menyajikan contoh perilaku yang mencerminkan iman kepada malaikat.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M23" t="str">
            <v>mencoba mengukur  komponen kebugaran jasmani terkait kesehatan dan keterampilan berdasarkan norma instrumen yang digunakan.</v>
          </cell>
          <cell r="CN23" t="str">
            <v>mencoba mengukur  komponen kebugaran jasmani terkait kesehatan dan keterampilan berdasarkan norma instrumen yang digunakan.</v>
          </cell>
          <cell r="CO23" t="str">
            <v>mempraktikkan variasi keterampilan dasar aktivitas gerak ritmik dalam bentuk rangkaian sederhana.</v>
          </cell>
          <cell r="CP23" t="str">
            <v>mempraktikkan variasi keterampilan dasar aktivitas gerak ritmik dalam bentuk rangkaian sederhana.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</row>
        <row r="24">
          <cell r="Z24" t="str">
            <v>P</v>
          </cell>
          <cell r="AA24" t="str">
            <v>L</v>
          </cell>
          <cell r="AB24" t="str">
            <v>L</v>
          </cell>
          <cell r="AC24" t="str">
            <v>L</v>
          </cell>
          <cell r="AD24" t="str">
            <v>P</v>
          </cell>
          <cell r="AE24" t="str">
            <v>L</v>
          </cell>
          <cell r="AF24" t="str">
            <v>P</v>
          </cell>
          <cell r="AG24" t="str">
            <v>L</v>
          </cell>
          <cell r="AH24" t="str">
            <v>L</v>
          </cell>
          <cell r="AI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M24" t="str">
            <v>mempraktikkan satu atau dua teknik dasar gaya renang dengan koordinasi yang baik dengan jarak tertentu.</v>
          </cell>
          <cell r="CN24" t="str">
            <v>mempraktikkan satu atau dua teknik dasar gaya renang dengan koordinasi yang baik dengan jarak tertentu.</v>
          </cell>
          <cell r="CO24" t="str">
            <v>mempraktikkan keterampilan dua gaya renang dengan koordinasi yang lebih baik.</v>
          </cell>
          <cell r="CP24" t="str">
            <v>mempraktikkan keterampilan dua gaya renang dengan koordinasi yang lebih baik.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</row>
        <row r="25">
          <cell r="Z25" t="str">
            <v>P</v>
          </cell>
          <cell r="AA25" t="str">
            <v>L</v>
          </cell>
          <cell r="AB25" t="str">
            <v>L</v>
          </cell>
          <cell r="AC25" t="str">
            <v>P</v>
          </cell>
          <cell r="AD25" t="str">
            <v>P</v>
          </cell>
          <cell r="AE25" t="str">
            <v>L</v>
          </cell>
          <cell r="AF25" t="str">
            <v>P</v>
          </cell>
          <cell r="AG25" t="str">
            <v>P</v>
          </cell>
          <cell r="AH25" t="str">
            <v>L</v>
          </cell>
          <cell r="AI25">
            <v>0</v>
          </cell>
          <cell r="CM25" t="str">
            <v>mencoba mempraktikkan tindakan P3K pada kejadian darurat, baik pada diri sendiri maupun orang lain.</v>
          </cell>
          <cell r="CN25" t="str">
            <v>mencoba menerapkan konsep gaya hidup sehat untuk mencegah berbagai penyakit.</v>
          </cell>
          <cell r="CO25" t="str">
            <v>melakukan tindakan pencegahan terhadap bahaya seks bebas, NAPZA, dan obat berbahaya lainnya, bagi diri sendiri, keluarga dan masyarakat.</v>
          </cell>
          <cell r="CP25" t="str">
            <v>melakukan tindakan pencegahan terhadap bahaya seks bebas, NAPZA, dan obat berbahaya lainnya, bagi diri sendiri, keluarga dan masyarakat.</v>
          </cell>
        </row>
        <row r="26">
          <cell r="Z26" t="str">
            <v>L</v>
          </cell>
          <cell r="AA26" t="str">
            <v>P</v>
          </cell>
          <cell r="AB26" t="str">
            <v>L</v>
          </cell>
          <cell r="AC26" t="str">
            <v>P</v>
          </cell>
          <cell r="AD26" t="str">
            <v>L</v>
          </cell>
          <cell r="AE26" t="str">
            <v>L</v>
          </cell>
          <cell r="AF26" t="str">
            <v>P</v>
          </cell>
          <cell r="AG26" t="str">
            <v>P</v>
          </cell>
          <cell r="AH26" t="str">
            <v>P</v>
          </cell>
          <cell r="AI26">
            <v>0</v>
          </cell>
          <cell r="CO26" t="str">
            <v>menyajikan hasil informasi berkaitan dengan pola makan sehat, bergizi dan seimbang.</v>
          </cell>
          <cell r="CP26" t="str">
            <v>menyajikan hasil informasi berkaitan dengan manfaat jangka panjang dari partisipasi dalam aktivitas fisik secara teratur</v>
          </cell>
        </row>
        <row r="27">
          <cell r="Z27" t="str">
            <v>P</v>
          </cell>
          <cell r="AA27" t="str">
            <v>L</v>
          </cell>
          <cell r="AB27" t="str">
            <v>P</v>
          </cell>
          <cell r="AC27" t="str">
            <v>L</v>
          </cell>
          <cell r="AD27" t="str">
            <v>L</v>
          </cell>
          <cell r="AE27" t="str">
            <v>P</v>
          </cell>
          <cell r="AF27" t="str">
            <v>P</v>
          </cell>
          <cell r="AG27" t="str">
            <v>P</v>
          </cell>
          <cell r="AH27" t="str">
            <v>P</v>
          </cell>
          <cell r="AI27">
            <v>0</v>
          </cell>
        </row>
        <row r="28">
          <cell r="Z28" t="str">
            <v>P</v>
          </cell>
          <cell r="AA28" t="str">
            <v>L</v>
          </cell>
          <cell r="AB28" t="str">
            <v>P</v>
          </cell>
          <cell r="AC28" t="str">
            <v>L</v>
          </cell>
          <cell r="AD28" t="str">
            <v>P</v>
          </cell>
          <cell r="AE28" t="str">
            <v>L</v>
          </cell>
          <cell r="AF28" t="str">
            <v>P</v>
          </cell>
          <cell r="AG28" t="str">
            <v>P</v>
          </cell>
          <cell r="AH28" t="str">
            <v>P</v>
          </cell>
          <cell r="AI28">
            <v>0</v>
          </cell>
        </row>
        <row r="29">
          <cell r="Z29" t="str">
            <v>P</v>
          </cell>
          <cell r="AA29" t="str">
            <v>P</v>
          </cell>
          <cell r="AB29" t="str">
            <v>P</v>
          </cell>
          <cell r="AC29" t="str">
            <v>P</v>
          </cell>
          <cell r="AD29" t="str">
            <v>P</v>
          </cell>
          <cell r="AE29" t="str">
            <v>P</v>
          </cell>
          <cell r="AF29" t="str">
            <v>P</v>
          </cell>
          <cell r="AG29" t="str">
            <v>P</v>
          </cell>
          <cell r="AH29" t="str">
            <v>P</v>
          </cell>
          <cell r="AI29">
            <v>0</v>
          </cell>
          <cell r="AK29" t="str">
            <v>pai71</v>
          </cell>
          <cell r="AL29" t="str">
            <v>pai72</v>
          </cell>
          <cell r="AM29" t="str">
            <v>pai81</v>
          </cell>
          <cell r="AN29" t="str">
            <v>pai82</v>
          </cell>
          <cell r="AO29" t="str">
            <v>pai91</v>
          </cell>
          <cell r="AP29" t="str">
            <v>pai92</v>
          </cell>
          <cell r="AQ29" t="str">
            <v>ppkn71</v>
          </cell>
          <cell r="AR29" t="str">
            <v>ppkn72</v>
          </cell>
          <cell r="AS29" t="str">
            <v>ppkn81</v>
          </cell>
          <cell r="AT29" t="str">
            <v>ppkn82</v>
          </cell>
          <cell r="AU29" t="str">
            <v>ppkn91</v>
          </cell>
          <cell r="AV29" t="str">
            <v>ppkn92</v>
          </cell>
          <cell r="AW29" t="str">
            <v>bindo71</v>
          </cell>
          <cell r="AX29" t="str">
            <v>bindo72</v>
          </cell>
          <cell r="AY29" t="str">
            <v>bindo81</v>
          </cell>
          <cell r="AZ29" t="str">
            <v>bindo82</v>
          </cell>
          <cell r="BA29" t="str">
            <v>bindo91</v>
          </cell>
          <cell r="BB29" t="str">
            <v>bindo92</v>
          </cell>
          <cell r="BC29" t="str">
            <v>mtk71</v>
          </cell>
          <cell r="BD29" t="str">
            <v>mtk72</v>
          </cell>
          <cell r="BE29" t="str">
            <v>mtk81</v>
          </cell>
          <cell r="BF29" t="str">
            <v>mtk82</v>
          </cell>
          <cell r="BG29" t="str">
            <v>mtk91</v>
          </cell>
          <cell r="BH29" t="str">
            <v>mtk92</v>
          </cell>
          <cell r="BI29" t="str">
            <v>ipa71</v>
          </cell>
          <cell r="BJ29" t="str">
            <v>ipa72</v>
          </cell>
          <cell r="BK29" t="str">
            <v>ipa81</v>
          </cell>
          <cell r="BL29" t="str">
            <v>ipa82</v>
          </cell>
          <cell r="BM29" t="str">
            <v>ipa91</v>
          </cell>
          <cell r="BN29" t="str">
            <v>ipa92</v>
          </cell>
          <cell r="BO29" t="str">
            <v>ips71</v>
          </cell>
          <cell r="BP29" t="str">
            <v>ips72</v>
          </cell>
          <cell r="BQ29" t="str">
            <v>ips81</v>
          </cell>
          <cell r="BR29" t="str">
            <v>ips82</v>
          </cell>
          <cell r="BS29" t="str">
            <v>ips91</v>
          </cell>
          <cell r="BT29" t="str">
            <v>ips92</v>
          </cell>
          <cell r="BU29" t="str">
            <v>bingg71</v>
          </cell>
          <cell r="BV29" t="str">
            <v>bingg72</v>
          </cell>
          <cell r="BW29" t="str">
            <v>bingg81</v>
          </cell>
          <cell r="BX29" t="str">
            <v>bingg82</v>
          </cell>
          <cell r="BY29" t="str">
            <v>bingg91</v>
          </cell>
          <cell r="BZ29" t="str">
            <v>bingg92</v>
          </cell>
          <cell r="CA29" t="str">
            <v>sbk71</v>
          </cell>
          <cell r="CB29" t="str">
            <v>sbk72</v>
          </cell>
          <cell r="CC29" t="str">
            <v>sbk81</v>
          </cell>
          <cell r="CD29" t="str">
            <v>sbk82</v>
          </cell>
          <cell r="CE29" t="str">
            <v>sbk91</v>
          </cell>
          <cell r="CF29" t="str">
            <v>sbk92</v>
          </cell>
          <cell r="CG29" t="str">
            <v>bjawa71</v>
          </cell>
          <cell r="CH29" t="str">
            <v>bjawa72</v>
          </cell>
          <cell r="CI29" t="str">
            <v>bjawa81</v>
          </cell>
          <cell r="CJ29" t="str">
            <v>bjawa82</v>
          </cell>
          <cell r="CK29" t="str">
            <v>bjawa91</v>
          </cell>
          <cell r="CL29" t="str">
            <v>bjawa92</v>
          </cell>
          <cell r="CM29" t="str">
            <v>penjas71</v>
          </cell>
          <cell r="CN29" t="str">
            <v>penjas72</v>
          </cell>
          <cell r="CO29" t="str">
            <v>penjas81</v>
          </cell>
          <cell r="CP29" t="str">
            <v>penjas82</v>
          </cell>
          <cell r="CQ29" t="str">
            <v>penjas91</v>
          </cell>
          <cell r="CR29" t="str">
            <v>penjas92</v>
          </cell>
          <cell r="CS29" t="str">
            <v>pkarya71</v>
          </cell>
          <cell r="CT29" t="str">
            <v>pkarya72</v>
          </cell>
          <cell r="CU29" t="str">
            <v>pkarya81</v>
          </cell>
          <cell r="CV29" t="str">
            <v>pkarya82</v>
          </cell>
          <cell r="CW29" t="str">
            <v>pkarya91</v>
          </cell>
          <cell r="CX29" t="str">
            <v>pkarya92</v>
          </cell>
        </row>
        <row r="30">
          <cell r="Z30" t="str">
            <v>L</v>
          </cell>
          <cell r="AA30" t="str">
            <v>P</v>
          </cell>
          <cell r="AB30" t="str">
            <v>L</v>
          </cell>
          <cell r="AC30" t="str">
            <v>P</v>
          </cell>
          <cell r="AD30" t="str">
            <v>P</v>
          </cell>
          <cell r="AE30" t="str">
            <v>P</v>
          </cell>
          <cell r="AF30" t="str">
            <v>L</v>
          </cell>
          <cell r="AG30" t="str">
            <v>L</v>
          </cell>
          <cell r="AH30" t="str">
            <v>P</v>
          </cell>
          <cell r="AI30">
            <v>0</v>
          </cell>
          <cell r="AK30" t="str">
            <v>Lebih Dekat dengan Allah Swt. yang Sangat Indah Nama-Nya</v>
          </cell>
          <cell r="AL30" t="str">
            <v>Berempati Itu Mudah, Menghormati Itu Indah.</v>
          </cell>
          <cell r="AM30" t="str">
            <v>Meyakini kitab-kitab Allah, Mencintai Al-Qur'an</v>
          </cell>
          <cell r="AN30" t="str">
            <v>Meneladani kemulyaan dan kejujuran para rasul Allah SWT</v>
          </cell>
          <cell r="AQ30" t="str">
            <v>Berkomitmen terhadap Pancasila sebagai Dasar Negara</v>
          </cell>
          <cell r="AR30" t="str">
            <v>Daerah Tempat Tinggalku, Negara Kesatuan Republik</v>
          </cell>
          <cell r="AS30" t="str">
            <v>Merajut Manusia dan Masyarakat Berdasarkan Pancasila</v>
          </cell>
          <cell r="AT30" t="str">
            <v>Kita semua sederajat dan bersaudara</v>
          </cell>
          <cell r="AW30" t="str">
            <v>Cinta Lingkungan Hidup</v>
          </cell>
          <cell r="AX30" t="str">
            <v>Peristiwa Alam</v>
          </cell>
          <cell r="AY30" t="str">
            <v>Belajar pada Kehidupan Fauna</v>
          </cell>
          <cell r="AZ30" t="str">
            <v>Memecahkan Permasalahan Dampak Teknologi Lewat Diskusi</v>
          </cell>
          <cell r="BC30" t="str">
            <v>Bilangan</v>
          </cell>
          <cell r="BD30" t="str">
            <v>Segi empat dan Segi Tiga</v>
          </cell>
          <cell r="BE30" t="str">
            <v>Sistem Koordinat</v>
          </cell>
          <cell r="BF30" t="str">
            <v>Persamaan Linear Dua Variabel</v>
          </cell>
          <cell r="BI30" t="str">
            <v>Objek IPA dan Pengamatannya</v>
          </cell>
          <cell r="BJ30" t="str">
            <v>Sistem Organisasi Kehidupan</v>
          </cell>
          <cell r="BK30" t="str">
            <v>Gerak pada Makhluk Hidup dan Benda</v>
          </cell>
          <cell r="BL30" t="str">
            <v>Sistem Transportasi</v>
          </cell>
          <cell r="BO30" t="str">
            <v>Keadaan Alam dan Aktivitas Penduduk Indonesia</v>
          </cell>
          <cell r="BP30" t="str">
            <v>Potensi dan Pemanfaatan Sumber Daya Alam</v>
          </cell>
          <cell r="BQ30" t="str">
            <v>Keunggulan Lokasi dan Kehidupan Masyarakat Indonesia</v>
          </cell>
          <cell r="BR30" t="str">
            <v>Fungsi dan Peran Sumber Daya Alam dalam Pembangunan Nasional</v>
          </cell>
          <cell r="BU30" t="str">
            <v>How are you?</v>
          </cell>
          <cell r="BV30" t="str">
            <v>I love things arround me</v>
          </cell>
          <cell r="BW30" t="str">
            <v>It’s English time!</v>
          </cell>
          <cell r="BX30" t="str">
            <v>Bigger is not always better!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G30" t="str">
            <v>teks hasil observasi, tanggapan deskriptif, dan eksposisi</v>
          </cell>
          <cell r="CH30" t="str">
            <v>Teks Puisi</v>
          </cell>
          <cell r="CI30" t="str">
            <v>Cerita Fiksi</v>
          </cell>
          <cell r="CJ30" t="str">
            <v>Surat, Iklan dan Reklame</v>
          </cell>
          <cell r="CM30" t="str">
            <v>Permainan Bola Besar</v>
          </cell>
          <cell r="CN30" t="str">
            <v>Permainan Bola Besar</v>
          </cell>
          <cell r="CO30" t="str">
            <v>Permainan Bola Besar</v>
          </cell>
          <cell r="CP30" t="str">
            <v>Permainan Bola Besar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</row>
        <row r="31">
          <cell r="Z31" t="str">
            <v>P</v>
          </cell>
          <cell r="AA31" t="str">
            <v>P</v>
          </cell>
          <cell r="AB31" t="str">
            <v>L</v>
          </cell>
          <cell r="AC31" t="str">
            <v>P</v>
          </cell>
          <cell r="AD31" t="str">
            <v>P</v>
          </cell>
          <cell r="AE31" t="str">
            <v>P</v>
          </cell>
          <cell r="AF31" t="str">
            <v>L</v>
          </cell>
          <cell r="AG31" t="str">
            <v>P</v>
          </cell>
          <cell r="AH31" t="str">
            <v>P</v>
          </cell>
          <cell r="AI31">
            <v>0</v>
          </cell>
          <cell r="AK31" t="str">
            <v>Hidup Tenang dengan Kejujuran, Amanah, dan Istiqomah</v>
          </cell>
          <cell r="AL31" t="str">
            <v>Memupuk Rasa Persatuan pada Hari yang Kita Tunggu</v>
          </cell>
          <cell r="AM31" t="str">
            <v>Lebih dekat dengan Allah dengan mengamalkan shalat sunnah</v>
          </cell>
          <cell r="AN31" t="str">
            <v>Mengkonsumsi makanan dan minuman yang halal dan menjauhi yang haram</v>
          </cell>
          <cell r="AQ31" t="str">
            <v>Menumbuhkan Kesadaran Berkonstitusi</v>
          </cell>
          <cell r="AR31" t="str">
            <v>Bertoleransi dalam Keberagaman</v>
          </cell>
          <cell r="AS31" t="str">
            <v>Menyemai Kesadaran Konstitusional dalam Kehidupan Bernegara</v>
          </cell>
          <cell r="AT31" t="str">
            <v>Pemuda penentu masa depan Indonesia</v>
          </cell>
          <cell r="AW31" t="str">
            <v>Pengenalan Budaya Indonesia</v>
          </cell>
          <cell r="AX31" t="str">
            <v>Cerita Pendek Indonesia</v>
          </cell>
          <cell r="AY31" t="str">
            <v>Menepis Lupa Jasa Inspirator Bangsa</v>
          </cell>
          <cell r="AZ31" t="str">
            <v>Mengulas Berbagai Karya Sastra</v>
          </cell>
          <cell r="BC31" t="str">
            <v>Himpunan</v>
          </cell>
          <cell r="BD31" t="str">
            <v>Persamaan dan Pertidaksamaan Linear Satu Variabel serta Aritmetika Sosial</v>
          </cell>
          <cell r="BE31" t="str">
            <v>Operasi Aljabar</v>
          </cell>
          <cell r="BF31" t="str">
            <v>Persamaan Kuadrat</v>
          </cell>
          <cell r="BI31" t="str">
            <v>Klasifiasi Benda</v>
          </cell>
          <cell r="BJ31" t="str">
            <v>Perubahan Benda-benda di Sekitar Kita</v>
          </cell>
          <cell r="BK31" t="str">
            <v>Rangka, Otot, dan Pesawat Sederhana</v>
          </cell>
          <cell r="BL31" t="str">
            <v>Sistem Ekskresi</v>
          </cell>
          <cell r="BO31" t="str">
            <v>Keadaan Penduduk Indonesia</v>
          </cell>
          <cell r="BP31" t="str">
            <v>Dinamika Interaksi Manusia</v>
          </cell>
          <cell r="BQ31" t="str">
            <v>Dinamika Kependudukan dan Pembangunan Nasional</v>
          </cell>
          <cell r="BR31" t="str">
            <v>Keragaman Sosial Budaya sebagai Modal Dasar Pembangunan Nasional</v>
          </cell>
          <cell r="BU31" t="str">
            <v>It's Me</v>
          </cell>
          <cell r="BV31" t="str">
            <v>She's so nice</v>
          </cell>
          <cell r="BW31" t="str">
            <v>Can you play the guitar?</v>
          </cell>
          <cell r="BX31" t="str">
            <v>I’m proud of Indonesia!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G31" t="str">
            <v>Teks pengalaman pribadi, profil tokoh, kegiatan, atau peristiwa</v>
          </cell>
          <cell r="CH31" t="str">
            <v>Tembang Macapat dan Lagu Kreasi</v>
          </cell>
          <cell r="CI31" t="str">
            <v>Ragam dan Gaya Bahasa</v>
          </cell>
          <cell r="CJ31" t="str">
            <v>Tembang Macapat</v>
          </cell>
          <cell r="CM31" t="str">
            <v>Permaina Bola Kecil</v>
          </cell>
          <cell r="CN31" t="str">
            <v>Permaina Bola Kecil</v>
          </cell>
          <cell r="CO31" t="str">
            <v>Permainan Bola Kecil</v>
          </cell>
          <cell r="CP31" t="str">
            <v>Permainan Bola Kecil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</row>
        <row r="32">
          <cell r="Z32" t="str">
            <v>P</v>
          </cell>
          <cell r="AA32" t="str">
            <v>P</v>
          </cell>
          <cell r="AB32" t="str">
            <v>P</v>
          </cell>
          <cell r="AC32" t="str">
            <v>P</v>
          </cell>
          <cell r="AD32" t="str">
            <v>L</v>
          </cell>
          <cell r="AE32" t="str">
            <v>P</v>
          </cell>
          <cell r="AF32" t="str">
            <v>P</v>
          </cell>
          <cell r="AG32" t="str">
            <v>P</v>
          </cell>
          <cell r="AH32" t="str">
            <v>P</v>
          </cell>
          <cell r="AI32">
            <v>0</v>
          </cell>
          <cell r="AK32" t="str">
            <v>Semua Bersih Hidup Jadi Nyaman</v>
          </cell>
          <cell r="AL32" t="str">
            <v>Islam Memberikan Kemudahan melalui Shalat Jama’ dan Qa¡ar</v>
          </cell>
          <cell r="AM32" t="str">
            <v>Jiwa lebih tenang dengan banyak m elakukan sujud</v>
          </cell>
          <cell r="AN32" t="str">
            <v>Pertumbuhan ilmu pengetahuan pada masa Abbasiyah</v>
          </cell>
          <cell r="AQ32" t="str">
            <v>Berkomitmen terhadap Pokok Kaidah Fundamental</v>
          </cell>
          <cell r="AR32" t="str">
            <v>Memelihara Semangat Persatuan dan Kesatuan</v>
          </cell>
          <cell r="AS32" t="str">
            <v>Disiplin itu indah</v>
          </cell>
          <cell r="AT32" t="str">
            <v>Bersatu Kita Teguh</v>
          </cell>
          <cell r="AW32" t="str">
            <v>Remaja dan Pendidikan Karakter</v>
          </cell>
          <cell r="AX32" t="str">
            <v>Pengenalan, Pencermatan</v>
          </cell>
          <cell r="AY32" t="str">
            <v>Menggapai Cita Melalui Kreativitas</v>
          </cell>
          <cell r="BC32" t="str">
            <v>Perbandingan</v>
          </cell>
          <cell r="BD32" t="str">
            <v>Transformasi</v>
          </cell>
          <cell r="BE32" t="str">
            <v>Fungsi</v>
          </cell>
          <cell r="BF32" t="str">
            <v>Lingkaran</v>
          </cell>
          <cell r="BI32" t="str">
            <v>Klasifiasi Makhluk Hidup</v>
          </cell>
          <cell r="BK32" t="str">
            <v>Struktur dan Fungsi Jaringan Tumbuhan serta Pemanfaatannya dalam Teknologi</v>
          </cell>
          <cell r="BL32" t="str">
            <v>Indera Pendengaran dan Sistem Sonar Pada Makhluk Hidup</v>
          </cell>
          <cell r="BU32" t="str">
            <v>It's My Birthday</v>
          </cell>
          <cell r="BV32" t="str">
            <v>My Grandfather is a doctor</v>
          </cell>
          <cell r="BW32" t="str">
            <v>Would you like to come?</v>
          </cell>
          <cell r="BX32" t="str">
            <v>When I was a child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G32" t="str">
            <v>Teks fiksi (wayang/cerkak/folklor/ topeng dhalang)</v>
          </cell>
          <cell r="CH32" t="str">
            <v>Menulis Kalimat Sederhana dengan Aksara Jawa</v>
          </cell>
          <cell r="CI32" t="str">
            <v>Wawancara, dialog dan Diskusi</v>
          </cell>
          <cell r="CJ32" t="str">
            <v>Menulis Paragraf dengan Aksara Jawa</v>
          </cell>
          <cell r="CM32" t="str">
            <v>Atletik</v>
          </cell>
          <cell r="CN32" t="str">
            <v>Atletik</v>
          </cell>
          <cell r="CO32" t="str">
            <v>Atletik</v>
          </cell>
          <cell r="CP32" t="str">
            <v>Atletik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</row>
        <row r="33">
          <cell r="Z33" t="str">
            <v>L</v>
          </cell>
          <cell r="AA33" t="str">
            <v>P</v>
          </cell>
          <cell r="AB33" t="str">
            <v>P</v>
          </cell>
          <cell r="AC33" t="str">
            <v>L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 t="str">
            <v>P</v>
          </cell>
          <cell r="AI33">
            <v>0</v>
          </cell>
          <cell r="AK33" t="str">
            <v>Indahnya Kebersaman dengan Berjamaah</v>
          </cell>
          <cell r="AL33" t="str">
            <v>Hijrah ke Madinah Sebuah Kisah yang Membanggakan</v>
          </cell>
          <cell r="AM33" t="str">
            <v>Ibadah puasa membentuk pribadi yang bertakwa</v>
          </cell>
          <cell r="AN33" t="str">
            <v>Hidup sehat dengan makanan dan minuman yang halal serta bergizi</v>
          </cell>
          <cell r="AQ33" t="str">
            <v>Kepatuhan terhadap Norma</v>
          </cell>
          <cell r="AS33" t="str">
            <v>Menjelajah Masyarakat Indonesia</v>
          </cell>
          <cell r="AW33" t="str">
            <v>Teknologi Tepat Guna</v>
          </cell>
          <cell r="AX33" t="str">
            <v>Analisis, Ringkasan, dan Revisi Teks</v>
          </cell>
          <cell r="BC33" t="str">
            <v>Garis dan Sudut</v>
          </cell>
          <cell r="BD33" t="str">
            <v>Peluang dan Statistik</v>
          </cell>
          <cell r="BE33" t="str">
            <v>Persamaan Garis Lurus</v>
          </cell>
          <cell r="BF33" t="str">
            <v>Bangun Ruang Sisi Datar</v>
          </cell>
          <cell r="BK33" t="str">
            <v>Sifat Bahan dan Pemanfaatannya dalam Kehidupan sehari-hari</v>
          </cell>
          <cell r="BL33" t="str">
            <v>Indera Penglihatan dan Alat Optik</v>
          </cell>
          <cell r="BU33" t="str">
            <v>I love people arround me</v>
          </cell>
          <cell r="BV33" t="str">
            <v>Attention, Please!</v>
          </cell>
          <cell r="BW33" t="str">
            <v>You are invited!</v>
          </cell>
          <cell r="BX33" t="str">
            <v>Don’t forget it, please!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M33" t="str">
            <v>Bela Diri</v>
          </cell>
          <cell r="CN33" t="str">
            <v>Bela Diri</v>
          </cell>
          <cell r="CO33" t="str">
            <v>Bela Diri Pencak Silat</v>
          </cell>
          <cell r="CP33" t="str">
            <v>Bela Diri Pencak Silat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</row>
        <row r="34"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 t="str">
            <v>P</v>
          </cell>
          <cell r="AI34">
            <v>0</v>
          </cell>
          <cell r="AK34" t="str">
            <v>Selamat Datang Wahai Nabiku Kekasih Allah Swt</v>
          </cell>
          <cell r="AL34" t="str">
            <v>Al-Khulafaur Ar-Rosyidin Penerus Perjuangan Nabi Muhammad saw</v>
          </cell>
          <cell r="AM34" t="str">
            <v>Pertumbuhan ilmu pengetahuan pada masa Ummayah</v>
          </cell>
          <cell r="AN34" t="str">
            <v>Menghindari minuman keras, judi dan pertengkaran</v>
          </cell>
          <cell r="BE34" t="str">
            <v>Teorema Pythagoras</v>
          </cell>
          <cell r="BF34" t="str">
            <v>Perbandingan</v>
          </cell>
          <cell r="BK34" t="str">
            <v>Sistem Pencernaan Makanan</v>
          </cell>
          <cell r="BL34" t="str">
            <v>Sistem Tata Surya dan Kehidupan di Bumi</v>
          </cell>
          <cell r="BU34" t="str">
            <v>How many pets do you have</v>
          </cell>
          <cell r="BV34" t="str">
            <v>I am proud of my teacher</v>
          </cell>
          <cell r="BW34" t="str">
            <v>My uncle is a zookeeper</v>
          </cell>
          <cell r="BX34" t="str">
            <v>I am Proud of My Teacher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M34" t="str">
            <v>Senam Lantai</v>
          </cell>
          <cell r="CN34" t="str">
            <v>Senam Lantai</v>
          </cell>
          <cell r="CO34" t="str">
            <v>Kebugaran Jasmani</v>
          </cell>
          <cell r="CP34" t="str">
            <v>Kebugaran Jasmani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</row>
        <row r="35"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K35" t="str">
            <v>Dengan Ilmu Pengetahuan Semua Menjadi Lebih Mudah</v>
          </cell>
          <cell r="AL35" t="str">
            <v>Hidup Jadi Lebih Damai dengan Ikhlas, Sabar, dan Pemaaf</v>
          </cell>
          <cell r="AM35" t="str">
            <v>Rendah hati, hemat dan sederhana membuat hidup lebih mulia</v>
          </cell>
          <cell r="BE35" t="str">
            <v>Statistika</v>
          </cell>
          <cell r="BF35" t="str">
            <v>Peluang</v>
          </cell>
          <cell r="BK35" t="str">
            <v>Zat Aditif dan Adiktif .</v>
          </cell>
          <cell r="BU35" t="str">
            <v>Let's Listen to the song</v>
          </cell>
          <cell r="BW35" t="str">
            <v>What are you doing?</v>
          </cell>
          <cell r="BX35" t="str">
            <v>Mousedeer and Crocodile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M35" t="str">
            <v>Aktivitas Gerak Berirama</v>
          </cell>
          <cell r="CN35" t="str">
            <v>Aktivitas Gerak Berirama</v>
          </cell>
          <cell r="CO35" t="str">
            <v>Senam Lantai</v>
          </cell>
          <cell r="CP35" t="str">
            <v>Senam Lantai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</row>
        <row r="36"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 t="str">
            <v>Ingin Meneladani Ketaatan Malaikat-Malaikat Allah Swt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M36" t="str">
            <v>Aktivitas Kebugaran Jasmani</v>
          </cell>
          <cell r="CN36" t="str">
            <v>Aktivitas Kebugaran Jasmani</v>
          </cell>
          <cell r="CO36" t="str">
            <v>Aktivitas Gerak Berirama</v>
          </cell>
          <cell r="CP36" t="str">
            <v>Aktivitas Gerak Berirama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</row>
        <row r="37"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M37" t="str">
            <v>Aktivitas Air</v>
          </cell>
          <cell r="CN37" t="str">
            <v>Aktivitas Air</v>
          </cell>
          <cell r="CO37" t="str">
            <v>Aktivitas Air</v>
          </cell>
          <cell r="CP37" t="str">
            <v>Aktivitas Air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</row>
        <row r="38"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CM38" t="str">
            <v>Pertolongan Pertama pada Kecelakaan</v>
          </cell>
          <cell r="CN38" t="str">
            <v>Pola Hidup Sehat</v>
          </cell>
          <cell r="CO38" t="str">
            <v>Napza</v>
          </cell>
          <cell r="CP38" t="str">
            <v>Pendidikan Seks Bebas</v>
          </cell>
        </row>
        <row r="39"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CO39" t="str">
            <v>Pola Hidup Sehat</v>
          </cell>
          <cell r="CP39" t="str">
            <v>Manfaat Aktivitas Fisik</v>
          </cell>
        </row>
        <row r="40"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</row>
        <row r="41"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</row>
        <row r="42"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 t="str">
            <v>pai</v>
          </cell>
          <cell r="AL42" t="str">
            <v>ppkn</v>
          </cell>
          <cell r="AM42" t="str">
            <v>bindo</v>
          </cell>
          <cell r="AN42" t="str">
            <v>mtk</v>
          </cell>
          <cell r="AO42" t="str">
            <v>ipa</v>
          </cell>
          <cell r="AP42" t="str">
            <v>ips</v>
          </cell>
          <cell r="AQ42" t="str">
            <v>bingg</v>
          </cell>
          <cell r="AR42" t="str">
            <v>sbk</v>
          </cell>
          <cell r="AS42" t="str">
            <v>bjawa</v>
          </cell>
          <cell r="AT42" t="str">
            <v>penjas</v>
          </cell>
          <cell r="AU42" t="str">
            <v>pkarya</v>
          </cell>
        </row>
        <row r="43">
          <cell r="AJ43">
            <v>1</v>
          </cell>
          <cell r="AK43" t="str">
            <v>Sangat mampu dalam menghargai perilaku jujur, hormat dan patuh pada orang tua, empati, ikhlas, sabar, pemaaf, amanah dan istiqomah sebagai implementasi Al-Qur'an dan Hadis.</v>
          </cell>
          <cell r="AL43" t="str">
            <v>Sangat mampu dalam menunjukkan semangat dan komitmen kebangsaan, perilaku sesuai norma, toleran serta semangat persatuan dan kesatuan dalam kerangka NKRI.</v>
          </cell>
          <cell r="AM43" t="str">
            <v>Sangat mampu dalam menunjukkan perilaku jujur, tanggung jawab, dan santun dalam menanggapi secara pribadi hal-hal atau kejadian berdasarkan hasil observasi.</v>
          </cell>
          <cell r="AN43" t="str">
            <v>Sangat mampu dalam menunjukkan sikap logis, kritis, analitik, konsisten dan teliti, bertanggung jawab, responsif, dan tidak mudah menyerah dalam memecahkan masalah.</v>
          </cell>
          <cell r="AO43" t="str">
            <v>Sangat mampu dalam menunjukkan perilaku ilmiah, bijaksana, bertanggung jawab dan menghargai kerja individu dan kelompok dalam melaksanakan dan melaporkan hasil percobaan.</v>
          </cell>
          <cell r="AP43" t="str">
            <v>Sangat mampu dalam menunjukkan perilaku jujur, gotong royong, bertanggung jawab, toleran, percaya diri, rasa ingin tahu, terbuka dan  kritis terhadap permasalah-an sosial sederhana.</v>
          </cell>
          <cell r="AQ43" t="str">
            <v>Sangat mampu dalam menunjukkan perilaku santun, peduli, jujur, disiplin, percaya diri, tanggung jawab, kerjasama, dan cinta damai, dalam melaksanakan komunikasi fungsional.</v>
          </cell>
          <cell r="AR43" t="str">
            <v>Sangat mampu dalam menunjukkan sikap   menghargai, jujur, disiplin bertanggung jawab, peduli, santun, percaya diri dan motivasi internal terhadap karya seni dan pembuatnya.</v>
          </cell>
          <cell r="AS43" t="str">
            <v>Sangat mampu dalam menghargai dan menghayati perilaku jujur, disiplin, tanggung jawab, peduli, santun, percaya diri dalam berinteraksi secara efektif dengan lingkungan sosial dan alam dalam jangkauan pergaulan dan keberadaannya.</v>
          </cell>
          <cell r="AT43" t="str">
            <v>Sangat mampu dalam berperilaku sportif, tanggung jawab, kerja sama, toleransi, mau berbagi, disiplin dan menerima kekalahan/kemenangan dalam melakukan aktifitas fisik.</v>
          </cell>
          <cell r="AU43" t="str">
            <v>Sangat mampu dalam menghargai rasa ingin tahu, jujur, percaya diri, mandiri, toleransi, disiplin, tanggung jawab, teliti dan rapi dalam melakukan berbagai kegiatan pembuatan karya.</v>
          </cell>
        </row>
        <row r="44">
          <cell r="AJ44">
            <v>2</v>
          </cell>
          <cell r="AK44" t="str">
            <v>Mampu dalam menghargai perilaku jujur, hormat dan patuh pada orang tua, empati, ikhlas, sabar, pemaaf, amanah dan istiqomah sebagai implementasi Al-Qur'an dan Hadis.</v>
          </cell>
          <cell r="AL44" t="str">
            <v>Mampu dalam menunjukkan semangat dan komitmen kebangsaan, perilaku sesuai norma, toleran serta semangat persatuan dan kesatuan dalam kerangka NKRI.</v>
          </cell>
          <cell r="AM44" t="str">
            <v>Mampu dalam menunjukkan perilaku jujur, tanggung jawab, dan santun dalam menanggapi secara pribadi hal-hal atau kejadian berdasarkan hasil observasi.</v>
          </cell>
          <cell r="AN44" t="str">
            <v>Mampu dalam menunjukkan sikap logis, kritis, analitik, konsisten dan teliti, bertanggung jawab, responsif, dan tidak mudah menyerah dalam memecahkan masalah.</v>
          </cell>
          <cell r="AO44" t="str">
            <v>Mampu dalam menunjukkan perilaku ilmiah, bijaksana, bertanggung jawab dan menghargai kerja individu dan kelompok dalam melaksanakan dan melaporkan hasil percobaan.</v>
          </cell>
          <cell r="AP44" t="str">
            <v>Mampu dalam menunjukkan perilaku jujur, gotong royong, bertanggung jawab, toleran, percaya diri, rasa ingin tahu, terbuka dan  kritis terhadap permasalah-an sosial sederhana.</v>
          </cell>
          <cell r="AQ44" t="str">
            <v>Mampu dalam menunjukkan perilaku santun, peduli, jujur, disiplin, percaya diri, tanggung jawab, kerjasama, dan cinta damai, dalam melaksanakan komunikasi fungsional.</v>
          </cell>
          <cell r="AR44" t="str">
            <v>Mampu dalam menunjukkan sikap   menghargai, jujur, disiplin bertanggung jawab, peduli, santun, percaya diri dan motivasi internal terhadap karya seni dan pembuatnya.</v>
          </cell>
          <cell r="AS44" t="str">
            <v>Mampu dalam menghargai dan menghayati perilaku jujur, disiplin, tanggung jawab, peduli, santun, percaya diri dalam berinteraksi secara efektif dengan lingkungan sosial dan alam dalam jangkauan pergaulan dan keberadaannya.</v>
          </cell>
          <cell r="AT44" t="str">
            <v>Mampu dalam berperilaku sportif, tanggung jawab, kerja sama, toleransi, mau berbagi, disiplin dan menerima kekalahan/kemenangan dalam melakukan aktifitas fisik.</v>
          </cell>
          <cell r="AU44" t="str">
            <v>Mampu dalam menghargai rasa ingin tahu, jujur, percaya diri, mandiri, toleransi, disiplin, tanggung jawab, teliti dan rapi dalam melakukan berbagai kegiatan pembuatan karya.</v>
          </cell>
        </row>
        <row r="45">
          <cell r="AJ45">
            <v>3</v>
          </cell>
          <cell r="AK45" t="str">
            <v>Cukup mampu dalam menghargai perilaku jujur, hormat dan patuh pada orang tua, empati, ikhlas, sabar, pemaaf, amanah dan istiqomah sebagai implementasi Al-Qur'an dan Hadis.</v>
          </cell>
          <cell r="AL45" t="str">
            <v>Cukup mampu dalam menunjukkan semangat dan komitmen kebangsaan, perilaku sesuai norma, toleran serta semangat persatuan dan kesatuan dalam kerangka NKRI.</v>
          </cell>
          <cell r="AM45" t="str">
            <v>Cukup mampu dalam menunjukkan perilaku jujur, tanggung jawab, dan santun dalam menanggapi secara pribadi hal-hal atau kejadian berdasarkan hasil observasi.</v>
          </cell>
          <cell r="AN45" t="str">
            <v>Cukup mampu dalam menunjukkan sikap logis, kritis, analitik, konsisten dan teliti, bertanggung jawab, responsif, dan tidak mudah menyerah dalam memecahkan masalah.</v>
          </cell>
          <cell r="AO45" t="str">
            <v>Cukup mampu dalam menunjukkan perilaku ilmiah, bijaksana, bertanggung jawab dan menghargai kerja individu dan kelompok dalam melaksanakan dan melaporkan hasil percobaan.</v>
          </cell>
          <cell r="AP45" t="str">
            <v>Cukup mampu dalam menunjukkan perilaku jujur, gotong royong, bertanggung jawab, toleran, percaya diri, rasa ingin tahu, terbuka dan  kritis terhadap permasalah-an sosial sederhana.</v>
          </cell>
          <cell r="AQ45" t="str">
            <v>Cukup mampu dalam menunjukkan perilaku santun, peduli, jujur, disiplin, percaya diri, tanggung jawab, kerjasama, dan cinta damai, dalam melaksanakan komunikasi fungsional.</v>
          </cell>
          <cell r="AR45" t="str">
            <v>Cukup mampu dalam menunjukkan sikap   menghargai, jujur, disiplin bertanggung jawab, peduli, santun, percaya diri dan motivasi internal terhadap karya seni dan pembuatnya.</v>
          </cell>
          <cell r="AS45" t="str">
            <v>Cukup mampu dalam menghargai dan menghayati perilaku jujur, disiplin, tanggung jawab, peduli, santun, percaya diri dalam berinteraksi secara efektif dengan lingkungan sosial dan alam dalam jangkauan pergaulan dan keberadaannya.</v>
          </cell>
          <cell r="AT45" t="str">
            <v>Cukup mampu dalam berperilaku sportif, tanggung jawab, kerja sama, toleransi, mau berbagi, disiplin dan menerima kekalahan/kemenangan dalam melakukan aktifitas fisik.</v>
          </cell>
          <cell r="AU45" t="str">
            <v>Cukup mampu dalam menghargai rasa ingin tahu, jujur, percaya diri, mandiri, toleransi, disiplin, tanggung jawab, teliti dan rapi dalam melakukan berbagai kegiatan pembuatan karya.</v>
          </cell>
        </row>
        <row r="46">
          <cell r="AJ46">
            <v>4</v>
          </cell>
          <cell r="AK46" t="str">
            <v>Kurang mampu dalam menghargai perilaku jujur, hormat dan patuh pada orang tua, empati, ikhlas, sabar, pemaaf, amanah dan istiqomah sebagai implementasi Al-Qur'an dan Hadis.</v>
          </cell>
          <cell r="AL46" t="str">
            <v>Kurang mampu dalam menunjukkan semangat dan komitmen kebangsaan, perilaku sesuai norma, toleran serta semangat persatuan dan kesatuan dalam kerangka NKRI.</v>
          </cell>
          <cell r="AM46" t="str">
            <v>Kurang mampu dalam menunjukkan perilaku jujur, tanggung jawab, dan santun dalam menanggapi secara pribadi hal-hal atau kejadian berdasarkan hasil observasi.</v>
          </cell>
          <cell r="AN46" t="str">
            <v>Kurang mampu dalam menunjukkan sikap logis, kritis, analitik, konsisten dan teliti, bertanggung jawab, responsif, dan tidak mudah menyerah dalam memecahkan masalah.</v>
          </cell>
          <cell r="AO46" t="str">
            <v>Kurang mampu dalam menunjukkan perilaku ilmiah, bijaksana, bertanggung jawab dan menghargai kerja individu dan kelompok dalam melaksanakan dan melaporkan hasil percobaan.</v>
          </cell>
          <cell r="AP46" t="str">
            <v>Kurang mampu dalam menunjukkan perilaku jujur, gotong royong, bertanggung jawab, toleran, percaya diri, rasa ingin tahu, terbuka dan  kritis terhadap permasalah-an sosial sederhana.</v>
          </cell>
          <cell r="AQ46" t="str">
            <v>Kurang mampu dalam menunjukkan perilaku santun, peduli, jujur, disiplin, percaya diri, tanggung jawab, kerjasama, dan cinta damai, dalam melaksanakan komunikasi fungsional.</v>
          </cell>
          <cell r="AR46" t="str">
            <v>Kurang mampu dalam menunjukkan sikap   menghargai, jujur, disiplin bertanggung jawab, peduli, santun, percaya diri dan motivasi internal terhadap karya seni dan pembuatnya.</v>
          </cell>
          <cell r="AS46" t="str">
            <v>Kurang mampu dalam menghargai dan menghayati perilaku jujur, disiplin, tanggung jawab, peduli, santun, percaya diri dalam berinteraksi secara efektif dengan lingkungan sosial dan alam dalam jangkauan pergaulan dan keberadaannya.</v>
          </cell>
          <cell r="AT46" t="str">
            <v>Kurang mampu dalam berperilaku sportif, tanggung jawab, kerja sama, toleransi, mau berbagi, disiplin dan menerima kekalahan/kemenangan dalam melakukan aktifitas fisik.</v>
          </cell>
          <cell r="AU46" t="str">
            <v>Kurang mampu dalam menghargai rasa ingin tahu, jujur, percaya diri, mandiri, toleransi, disiplin, tanggung jawab, teliti dan rapi dalam melakukan berbagai kegiatan pembuatan karya.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148"/>
  <sheetViews>
    <sheetView showRowColHeaders="0" showZeros="0" tabSelected="1" topLeftCell="AC1" zoomScale="85" zoomScaleNormal="85" workbookViewId="0">
      <selection activeCell="AH14" sqref="AH14:AL14"/>
    </sheetView>
  </sheetViews>
  <sheetFormatPr defaultColWidth="9.140625" defaultRowHeight="15"/>
  <cols>
    <col min="1" max="1" width="3.85546875" style="194" hidden="1" customWidth="1"/>
    <col min="2" max="2" width="10.7109375" style="194" hidden="1" customWidth="1"/>
    <col min="3" max="3" width="9.140625" style="194" hidden="1" customWidth="1"/>
    <col min="4" max="23" width="4.140625" style="194" hidden="1" customWidth="1"/>
    <col min="24" max="28" width="9.140625" style="194" hidden="1" customWidth="1"/>
    <col min="29" max="31" width="9.140625" style="194" customWidth="1"/>
    <col min="32" max="32" width="17.7109375" style="194" customWidth="1"/>
    <col min="33" max="39" width="9.140625" style="194" customWidth="1"/>
    <col min="40" max="49" width="9.140625" style="194"/>
    <col min="50" max="16384" width="9.140625" style="195"/>
  </cols>
  <sheetData>
    <row r="1" spans="1:49">
      <c r="A1" s="196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227"/>
      <c r="X1" s="228"/>
      <c r="Y1" s="228"/>
      <c r="Z1" s="228"/>
      <c r="AA1" s="228"/>
      <c r="AB1" s="228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51"/>
      <c r="AR1" s="251"/>
      <c r="AS1" s="251"/>
      <c r="AT1" s="251"/>
      <c r="AU1" s="251"/>
      <c r="AV1" s="251"/>
      <c r="AW1" s="251"/>
    </row>
    <row r="2" spans="1:49">
      <c r="A2" s="198"/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29"/>
      <c r="W2" s="230"/>
      <c r="X2" s="228"/>
      <c r="Y2" s="228"/>
      <c r="Z2" s="228"/>
      <c r="AA2" s="228"/>
      <c r="AB2" s="228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51"/>
      <c r="AR2" s="251"/>
      <c r="AS2" s="251"/>
      <c r="AT2" s="251"/>
      <c r="AU2" s="251"/>
      <c r="AV2" s="251"/>
      <c r="AW2" s="251"/>
    </row>
    <row r="3" spans="1:49">
      <c r="A3" s="198"/>
      <c r="B3" s="201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31"/>
      <c r="W3" s="230"/>
      <c r="X3" s="228"/>
      <c r="Y3" s="228"/>
      <c r="Z3" s="228"/>
      <c r="AA3" s="228"/>
      <c r="AB3" s="228"/>
      <c r="AC3" s="242"/>
      <c r="AD3" s="242"/>
      <c r="AE3" s="242"/>
      <c r="AF3" s="242"/>
      <c r="AG3" s="242"/>
      <c r="AH3" s="242"/>
      <c r="AI3" s="242"/>
      <c r="AJ3" s="242"/>
      <c r="AK3" s="242"/>
      <c r="AL3" s="242"/>
      <c r="AM3" s="242"/>
      <c r="AN3" s="242"/>
      <c r="AO3" s="242"/>
      <c r="AP3" s="242"/>
      <c r="AQ3" s="251"/>
      <c r="AR3" s="251"/>
      <c r="AS3" s="251"/>
      <c r="AT3" s="251"/>
      <c r="AU3" s="251"/>
      <c r="AV3" s="251"/>
      <c r="AW3" s="251"/>
    </row>
    <row r="4" spans="1:49">
      <c r="A4" s="198"/>
      <c r="B4" s="201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31"/>
      <c r="W4" s="230"/>
      <c r="X4" s="228"/>
      <c r="Y4" s="228"/>
      <c r="Z4" s="228"/>
      <c r="AA4" s="228"/>
      <c r="AB4" s="228"/>
      <c r="AC4" s="242"/>
      <c r="AD4" s="242"/>
      <c r="AE4" s="242"/>
      <c r="AF4" s="242"/>
      <c r="AG4" s="242"/>
      <c r="AH4" s="242"/>
      <c r="AI4" s="242"/>
      <c r="AJ4" s="242"/>
      <c r="AK4" s="242"/>
      <c r="AL4" s="242"/>
      <c r="AM4" s="242"/>
      <c r="AN4" s="242"/>
      <c r="AO4" s="242"/>
      <c r="AP4" s="242"/>
      <c r="AQ4" s="251"/>
      <c r="AR4" s="251"/>
      <c r="AS4" s="251"/>
      <c r="AT4" s="251"/>
      <c r="AU4" s="251"/>
      <c r="AV4" s="251"/>
      <c r="AW4" s="251"/>
    </row>
    <row r="5" spans="1:49">
      <c r="A5" s="198"/>
      <c r="B5" s="201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31"/>
      <c r="W5" s="230"/>
      <c r="X5" s="228"/>
      <c r="Y5" s="228"/>
      <c r="Z5" s="228"/>
      <c r="AA5" s="228"/>
      <c r="AB5" s="228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  <c r="AQ5" s="251"/>
      <c r="AR5" s="251"/>
      <c r="AS5" s="251"/>
      <c r="AT5" s="251"/>
      <c r="AU5" s="251"/>
      <c r="AV5" s="251"/>
      <c r="AW5" s="251"/>
    </row>
    <row r="6" spans="1:49">
      <c r="A6" s="198"/>
      <c r="B6" s="201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31"/>
      <c r="W6" s="230"/>
      <c r="X6" s="228"/>
      <c r="Y6" s="228"/>
      <c r="Z6" s="228"/>
      <c r="AA6" s="228"/>
      <c r="AB6" s="228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51"/>
      <c r="AR6" s="251"/>
      <c r="AS6" s="251"/>
      <c r="AT6" s="251"/>
      <c r="AU6" s="251"/>
      <c r="AV6" s="251"/>
      <c r="AW6" s="251"/>
    </row>
    <row r="7" spans="1:49">
      <c r="A7" s="198"/>
      <c r="B7" s="203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32" t="s">
        <v>0</v>
      </c>
      <c r="S7" s="204"/>
      <c r="T7" s="204"/>
      <c r="U7" s="204"/>
      <c r="V7" s="233"/>
      <c r="W7" s="230"/>
      <c r="X7" s="228"/>
      <c r="Y7" s="228"/>
      <c r="Z7" s="228"/>
      <c r="AA7" s="228"/>
      <c r="AB7" s="228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51"/>
      <c r="AR7" s="251"/>
      <c r="AS7" s="251"/>
      <c r="AT7" s="251"/>
      <c r="AU7" s="251"/>
      <c r="AV7" s="251"/>
      <c r="AW7" s="251"/>
    </row>
    <row r="8" spans="1:49">
      <c r="A8" s="198"/>
      <c r="B8" s="263" t="s">
        <v>1</v>
      </c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30"/>
      <c r="X8" s="228"/>
      <c r="Y8" s="228"/>
      <c r="Z8" s="228"/>
      <c r="AA8" s="228"/>
      <c r="AB8" s="228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51"/>
      <c r="AR8" s="251"/>
      <c r="AS8" s="251"/>
      <c r="AT8" s="251"/>
      <c r="AU8" s="251"/>
      <c r="AV8" s="251"/>
      <c r="AW8" s="251"/>
    </row>
    <row r="9" spans="1:49">
      <c r="A9" s="198"/>
      <c r="B9" s="205" t="s">
        <v>2</v>
      </c>
      <c r="C9" s="206"/>
      <c r="D9" s="206"/>
      <c r="E9" s="206"/>
      <c r="F9" s="206"/>
      <c r="G9" s="206"/>
      <c r="H9" s="206"/>
      <c r="I9" s="206"/>
      <c r="J9" s="206"/>
      <c r="K9" s="222"/>
      <c r="L9" s="264" t="s">
        <v>3</v>
      </c>
      <c r="M9" s="265"/>
      <c r="N9" s="265"/>
      <c r="O9" s="265"/>
      <c r="P9" s="266"/>
      <c r="Q9" s="267"/>
      <c r="R9" s="268"/>
      <c r="S9" s="269"/>
      <c r="T9" s="234"/>
      <c r="U9" s="235"/>
      <c r="V9" s="236"/>
      <c r="W9" s="230"/>
      <c r="X9" s="228"/>
      <c r="Y9" s="243" t="str">
        <f>CONCATENATE(K9," ",L9," ",Q9)</f>
        <v xml:space="preserve"> Juli </v>
      </c>
      <c r="Z9" s="228"/>
      <c r="AA9" s="228"/>
      <c r="AB9" s="228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51"/>
      <c r="AR9" s="251"/>
      <c r="AS9" s="251"/>
      <c r="AT9" s="251"/>
      <c r="AU9" s="251"/>
      <c r="AV9" s="251"/>
      <c r="AW9" s="251"/>
    </row>
    <row r="10" spans="1:49">
      <c r="A10" s="198"/>
      <c r="B10" s="205" t="s">
        <v>4</v>
      </c>
      <c r="C10" s="206"/>
      <c r="D10" s="206"/>
      <c r="E10" s="206"/>
      <c r="F10" s="206"/>
      <c r="G10" s="206"/>
      <c r="H10" s="206"/>
      <c r="I10" s="206"/>
      <c r="J10" s="206"/>
      <c r="K10" s="222"/>
      <c r="L10" s="264" t="s">
        <v>5</v>
      </c>
      <c r="M10" s="265"/>
      <c r="N10" s="265"/>
      <c r="O10" s="265"/>
      <c r="P10" s="266"/>
      <c r="Q10" s="267"/>
      <c r="R10" s="268"/>
      <c r="S10" s="269"/>
      <c r="T10" s="237"/>
      <c r="U10" s="237"/>
      <c r="V10" s="238"/>
      <c r="W10" s="230"/>
      <c r="X10" s="228"/>
      <c r="Y10" s="243" t="str">
        <f>CONCATENATE(K10," ",L10," ",Q10)</f>
        <v xml:space="preserve"> Juni </v>
      </c>
      <c r="Z10" s="228"/>
      <c r="AA10" s="228"/>
      <c r="AB10" s="228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51"/>
      <c r="AR10" s="251"/>
      <c r="AS10" s="251"/>
      <c r="AT10" s="251"/>
      <c r="AU10" s="251"/>
      <c r="AV10" s="251"/>
      <c r="AW10" s="251"/>
    </row>
    <row r="11" spans="1:49" ht="19.5" customHeight="1">
      <c r="A11" s="198"/>
      <c r="B11" s="207" t="s">
        <v>6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230"/>
      <c r="X11" s="228"/>
      <c r="Y11" s="228"/>
      <c r="Z11" s="228"/>
      <c r="AA11" s="228"/>
      <c r="AB11" s="228"/>
      <c r="AC11" s="242"/>
      <c r="AD11" s="244" t="s">
        <v>7</v>
      </c>
      <c r="AE11" s="245"/>
      <c r="AF11" s="245"/>
      <c r="AG11" s="245" t="s">
        <v>8</v>
      </c>
      <c r="AH11" s="270" t="s">
        <v>9</v>
      </c>
      <c r="AI11" s="270"/>
      <c r="AJ11" s="270"/>
      <c r="AK11" s="256"/>
      <c r="AL11" s="257"/>
      <c r="AM11" s="242"/>
      <c r="AN11" s="299" t="s">
        <v>10</v>
      </c>
      <c r="AO11" s="300"/>
      <c r="AP11" s="242"/>
      <c r="AQ11" s="251"/>
      <c r="AR11" s="251"/>
      <c r="AS11" s="251"/>
      <c r="AT11" s="251"/>
      <c r="AU11" s="251"/>
      <c r="AV11" s="251"/>
      <c r="AW11" s="251"/>
    </row>
    <row r="12" spans="1:49" ht="19.5" customHeight="1">
      <c r="A12" s="198"/>
      <c r="B12" s="208" t="s">
        <v>11</v>
      </c>
      <c r="C12" s="209"/>
      <c r="D12" s="209"/>
      <c r="E12" s="209"/>
      <c r="F12" s="209"/>
      <c r="G12" s="209"/>
      <c r="H12" s="209"/>
      <c r="I12" s="209"/>
      <c r="J12" s="223"/>
      <c r="K12" s="271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3"/>
      <c r="W12" s="230"/>
      <c r="X12" s="228"/>
      <c r="Y12" s="228"/>
      <c r="Z12" s="228"/>
      <c r="AA12" s="228"/>
      <c r="AB12" s="228"/>
      <c r="AC12" s="242"/>
      <c r="AD12" s="246" t="s">
        <v>12</v>
      </c>
      <c r="AE12" s="247"/>
      <c r="AF12" s="247"/>
      <c r="AG12" s="247" t="s">
        <v>8</v>
      </c>
      <c r="AH12" s="274" t="s">
        <v>13</v>
      </c>
      <c r="AI12" s="274"/>
      <c r="AJ12" s="274"/>
      <c r="AK12" s="258"/>
      <c r="AL12" s="259"/>
      <c r="AM12" s="242"/>
      <c r="AN12" s="301"/>
      <c r="AO12" s="302"/>
      <c r="AP12" s="242"/>
      <c r="AQ12" s="251"/>
      <c r="AR12" s="251"/>
      <c r="AS12" s="251"/>
      <c r="AT12" s="251"/>
      <c r="AU12" s="251"/>
      <c r="AV12" s="251"/>
      <c r="AW12" s="251"/>
    </row>
    <row r="13" spans="1:49" ht="20.25">
      <c r="A13" s="198"/>
      <c r="B13" s="210" t="s">
        <v>14</v>
      </c>
      <c r="C13" s="211"/>
      <c r="D13" s="211"/>
      <c r="E13" s="211"/>
      <c r="F13" s="211"/>
      <c r="G13" s="211"/>
      <c r="H13" s="211"/>
      <c r="I13" s="211"/>
      <c r="J13" s="224"/>
      <c r="K13" s="307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9"/>
      <c r="W13" s="230"/>
      <c r="X13" s="228"/>
      <c r="Y13" s="228"/>
      <c r="Z13" s="228"/>
      <c r="AA13" s="228"/>
      <c r="AB13" s="228"/>
      <c r="AC13" s="242"/>
      <c r="AD13" s="246" t="s">
        <v>15</v>
      </c>
      <c r="AE13" s="247"/>
      <c r="AF13" s="247"/>
      <c r="AG13" s="247" t="s">
        <v>8</v>
      </c>
      <c r="AH13" s="275" t="s">
        <v>16</v>
      </c>
      <c r="AI13" s="275"/>
      <c r="AJ13" s="275"/>
      <c r="AK13" s="258"/>
      <c r="AL13" s="259"/>
      <c r="AM13" s="242"/>
      <c r="AN13" s="260"/>
      <c r="AO13" s="260"/>
      <c r="AP13" s="242"/>
      <c r="AQ13" s="251"/>
      <c r="AR13" s="251"/>
      <c r="AS13" s="251"/>
      <c r="AT13" s="251"/>
      <c r="AU13" s="251"/>
      <c r="AV13" s="251"/>
      <c r="AW13" s="251"/>
    </row>
    <row r="14" spans="1:49" ht="19.5" customHeight="1">
      <c r="A14" s="198"/>
      <c r="B14" s="205"/>
      <c r="C14" s="212"/>
      <c r="D14" s="212"/>
      <c r="E14" s="212"/>
      <c r="F14" s="212"/>
      <c r="G14" s="212"/>
      <c r="H14" s="212"/>
      <c r="I14" s="212"/>
      <c r="J14" s="225"/>
      <c r="K14" s="310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2"/>
      <c r="W14" s="230"/>
      <c r="X14" s="228"/>
      <c r="Y14" s="228"/>
      <c r="Z14" s="228"/>
      <c r="AA14" s="228"/>
      <c r="AB14" s="228"/>
      <c r="AC14" s="242"/>
      <c r="AD14" s="246" t="s">
        <v>17</v>
      </c>
      <c r="AE14" s="247"/>
      <c r="AF14" s="247"/>
      <c r="AG14" s="247" t="s">
        <v>8</v>
      </c>
      <c r="AH14" s="276" t="s">
        <v>18</v>
      </c>
      <c r="AI14" s="276"/>
      <c r="AJ14" s="276"/>
      <c r="AK14" s="276"/>
      <c r="AL14" s="277"/>
      <c r="AM14" s="242"/>
      <c r="AN14" s="303" t="s">
        <v>19</v>
      </c>
      <c r="AO14" s="304"/>
      <c r="AP14" s="242"/>
      <c r="AQ14" s="251"/>
      <c r="AR14" s="251"/>
      <c r="AS14" s="251"/>
      <c r="AT14" s="251"/>
      <c r="AU14" s="251"/>
      <c r="AV14" s="251"/>
      <c r="AW14" s="251"/>
    </row>
    <row r="15" spans="1:49" ht="19.5" customHeight="1">
      <c r="A15" s="198"/>
      <c r="B15" s="208" t="s">
        <v>20</v>
      </c>
      <c r="C15" s="209"/>
      <c r="D15" s="209"/>
      <c r="E15" s="209"/>
      <c r="F15" s="209"/>
      <c r="G15" s="209"/>
      <c r="H15" s="209"/>
      <c r="I15" s="209"/>
      <c r="J15" s="223"/>
      <c r="K15" s="271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3"/>
      <c r="W15" s="230"/>
      <c r="X15" s="228"/>
      <c r="Y15" s="228"/>
      <c r="Z15" s="228"/>
      <c r="AA15" s="228"/>
      <c r="AB15" s="228"/>
      <c r="AC15" s="242"/>
      <c r="AD15" s="246" t="s">
        <v>21</v>
      </c>
      <c r="AE15" s="247"/>
      <c r="AF15" s="247"/>
      <c r="AG15" s="247" t="s">
        <v>8</v>
      </c>
      <c r="AH15" s="278" t="s">
        <v>22</v>
      </c>
      <c r="AI15" s="278"/>
      <c r="AJ15" s="278"/>
      <c r="AK15" s="278"/>
      <c r="AL15" s="279"/>
      <c r="AM15" s="242"/>
      <c r="AN15" s="305"/>
      <c r="AO15" s="306"/>
      <c r="AP15" s="242"/>
      <c r="AQ15" s="251"/>
      <c r="AR15" s="251"/>
      <c r="AS15" s="251"/>
      <c r="AT15" s="251"/>
      <c r="AU15" s="251"/>
      <c r="AV15" s="251"/>
      <c r="AW15" s="251"/>
    </row>
    <row r="16" spans="1:49" ht="20.25">
      <c r="A16" s="198"/>
      <c r="B16" s="208" t="s">
        <v>23</v>
      </c>
      <c r="C16" s="209"/>
      <c r="D16" s="209"/>
      <c r="E16" s="209"/>
      <c r="F16" s="209"/>
      <c r="G16" s="209"/>
      <c r="H16" s="209"/>
      <c r="I16" s="209"/>
      <c r="J16" s="223"/>
      <c r="K16" s="271" t="e">
        <f>[1]ADMIN!C8</f>
        <v>#REF!</v>
      </c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3"/>
      <c r="W16" s="230"/>
      <c r="X16" s="228"/>
      <c r="Y16" s="228"/>
      <c r="Z16" s="228"/>
      <c r="AA16" s="228"/>
      <c r="AB16" s="228"/>
      <c r="AC16" s="242"/>
      <c r="AD16" s="246" t="s">
        <v>4</v>
      </c>
      <c r="AE16" s="247"/>
      <c r="AF16" s="247"/>
      <c r="AG16" s="247" t="s">
        <v>8</v>
      </c>
      <c r="AH16" s="280" t="s">
        <v>24</v>
      </c>
      <c r="AI16" s="280"/>
      <c r="AJ16" s="280"/>
      <c r="AK16" s="280"/>
      <c r="AL16" s="281"/>
      <c r="AM16" s="242"/>
      <c r="AN16" s="242"/>
      <c r="AO16" s="242"/>
      <c r="AP16" s="242"/>
      <c r="AQ16" s="251"/>
      <c r="AR16" s="251"/>
      <c r="AS16" s="251"/>
      <c r="AT16" s="251"/>
      <c r="AU16" s="251"/>
      <c r="AV16" s="251"/>
      <c r="AW16" s="251"/>
    </row>
    <row r="17" spans="1:49" ht="20.25">
      <c r="A17" s="198"/>
      <c r="B17" s="208" t="s">
        <v>25</v>
      </c>
      <c r="C17" s="209"/>
      <c r="D17" s="209"/>
      <c r="E17" s="209"/>
      <c r="F17" s="209"/>
      <c r="G17" s="209"/>
      <c r="H17" s="209"/>
      <c r="I17" s="209"/>
      <c r="J17" s="223"/>
      <c r="K17" s="271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3"/>
      <c r="W17" s="230"/>
      <c r="X17" s="228"/>
      <c r="Y17" s="228"/>
      <c r="Z17" s="228"/>
      <c r="AA17" s="228"/>
      <c r="AB17" s="228"/>
      <c r="AC17" s="242"/>
      <c r="AD17" s="248"/>
      <c r="AE17" s="249"/>
      <c r="AF17" s="249"/>
      <c r="AG17" s="249"/>
      <c r="AH17" s="249"/>
      <c r="AI17" s="249"/>
      <c r="AJ17" s="249"/>
      <c r="AK17" s="249"/>
      <c r="AL17" s="261"/>
      <c r="AM17" s="242"/>
      <c r="AN17" s="242"/>
      <c r="AO17" s="242"/>
      <c r="AP17" s="242"/>
      <c r="AQ17" s="251"/>
      <c r="AR17" s="251"/>
      <c r="AS17" s="251"/>
      <c r="AT17" s="251"/>
      <c r="AU17" s="251"/>
      <c r="AV17" s="251"/>
      <c r="AW17" s="251"/>
    </row>
    <row r="18" spans="1:49">
      <c r="A18" s="198"/>
      <c r="B18" s="208" t="s">
        <v>7</v>
      </c>
      <c r="C18" s="209"/>
      <c r="D18" s="209"/>
      <c r="E18" s="209"/>
      <c r="F18" s="209"/>
      <c r="G18" s="209"/>
      <c r="H18" s="209"/>
      <c r="I18" s="209"/>
      <c r="J18" s="223"/>
      <c r="K18" s="271"/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3"/>
      <c r="W18" s="230"/>
      <c r="X18" s="228"/>
      <c r="Y18" s="228"/>
      <c r="Z18" s="228"/>
      <c r="AA18" s="228"/>
      <c r="AB18" s="228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51"/>
      <c r="AR18" s="251"/>
      <c r="AS18" s="251"/>
      <c r="AT18" s="251"/>
      <c r="AU18" s="251"/>
      <c r="AV18" s="251"/>
      <c r="AW18" s="251"/>
    </row>
    <row r="19" spans="1:49">
      <c r="A19" s="198"/>
      <c r="B19" s="208" t="s">
        <v>12</v>
      </c>
      <c r="C19" s="209"/>
      <c r="D19" s="209"/>
      <c r="E19" s="209"/>
      <c r="F19" s="209"/>
      <c r="G19" s="209"/>
      <c r="H19" s="209"/>
      <c r="I19" s="209"/>
      <c r="J19" s="223"/>
      <c r="K19" s="271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3"/>
      <c r="W19" s="230"/>
      <c r="X19" s="228"/>
      <c r="Y19" s="243">
        <f>K19</f>
        <v>0</v>
      </c>
      <c r="Z19" s="243">
        <f>IFERROR(IF(Y19="1(Ganjil)",1,2),"")</f>
        <v>2</v>
      </c>
      <c r="AA19" s="228"/>
      <c r="AB19" s="228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42"/>
      <c r="AP19" s="242"/>
      <c r="AQ19" s="289" t="s">
        <v>26</v>
      </c>
      <c r="AR19" s="289"/>
      <c r="AS19" s="289"/>
      <c r="AT19" s="289"/>
      <c r="AU19" s="289"/>
      <c r="AV19" s="289"/>
      <c r="AW19" s="289"/>
    </row>
    <row r="20" spans="1:49" ht="15" hidden="1" customHeight="1">
      <c r="A20" s="198"/>
      <c r="B20" s="208" t="s">
        <v>27</v>
      </c>
      <c r="C20" s="209"/>
      <c r="D20" s="209"/>
      <c r="E20" s="209"/>
      <c r="F20" s="209"/>
      <c r="G20" s="209"/>
      <c r="H20" s="209"/>
      <c r="I20" s="209"/>
      <c r="J20" s="223"/>
      <c r="K20" s="271" t="str">
        <f>IFERROR(VLOOKUP(#REF!,AA53:AC63,3,0),"")</f>
        <v/>
      </c>
      <c r="L20" s="272"/>
      <c r="M20" s="282" t="str">
        <f>IFERROR(SUM(K20*0.04),"")</f>
        <v/>
      </c>
      <c r="N20" s="282"/>
      <c r="O20" s="209"/>
      <c r="P20" s="209"/>
      <c r="Q20" s="209"/>
      <c r="R20" s="209"/>
      <c r="S20" s="209"/>
      <c r="T20" s="209"/>
      <c r="U20" s="209"/>
      <c r="V20" s="223"/>
      <c r="W20" s="230"/>
      <c r="X20" s="228"/>
      <c r="Y20" s="228"/>
      <c r="Z20" s="228"/>
      <c r="AA20" s="228"/>
      <c r="AB20" s="228"/>
      <c r="AC20" s="242"/>
      <c r="AD20" s="290" t="s">
        <v>28</v>
      </c>
      <c r="AE20" s="291"/>
      <c r="AF20" s="291"/>
      <c r="AG20" s="291"/>
      <c r="AH20" s="291"/>
      <c r="AI20" s="291"/>
      <c r="AJ20" s="291"/>
      <c r="AK20" s="291"/>
      <c r="AL20" s="292"/>
      <c r="AM20" s="242"/>
      <c r="AN20" s="242"/>
      <c r="AO20" s="242"/>
      <c r="AP20" s="242"/>
      <c r="AQ20" s="289"/>
      <c r="AR20" s="289"/>
      <c r="AS20" s="289"/>
      <c r="AT20" s="289"/>
      <c r="AU20" s="289"/>
      <c r="AV20" s="289"/>
      <c r="AW20" s="289"/>
    </row>
    <row r="21" spans="1:49">
      <c r="A21" s="198"/>
      <c r="B21" s="208" t="s">
        <v>15</v>
      </c>
      <c r="C21" s="209"/>
      <c r="D21" s="209"/>
      <c r="E21" s="209"/>
      <c r="F21" s="209"/>
      <c r="G21" s="209"/>
      <c r="H21" s="209"/>
      <c r="I21" s="209"/>
      <c r="J21" s="223"/>
      <c r="K21" s="271" t="str">
        <f>AH13</f>
        <v>8E</v>
      </c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3"/>
      <c r="W21" s="230"/>
      <c r="X21" s="228"/>
      <c r="Y21" s="250">
        <f>[1]ADMIN!O2</f>
        <v>7</v>
      </c>
      <c r="Z21" s="228"/>
      <c r="AA21" s="228"/>
      <c r="AB21" s="228"/>
      <c r="AC21" s="242"/>
      <c r="AD21" s="293"/>
      <c r="AE21" s="294"/>
      <c r="AF21" s="294"/>
      <c r="AG21" s="294"/>
      <c r="AH21" s="294"/>
      <c r="AI21" s="294"/>
      <c r="AJ21" s="294"/>
      <c r="AK21" s="294"/>
      <c r="AL21" s="295"/>
      <c r="AM21" s="242"/>
      <c r="AN21" s="242"/>
      <c r="AO21" s="242"/>
      <c r="AP21" s="242"/>
      <c r="AQ21" s="251"/>
      <c r="AR21" s="251"/>
      <c r="AS21" s="251"/>
      <c r="AT21" s="251"/>
      <c r="AU21" s="251"/>
      <c r="AV21" s="251"/>
      <c r="AW21" s="251"/>
    </row>
    <row r="22" spans="1:49" ht="15" customHeight="1">
      <c r="A22" s="198"/>
      <c r="B22" s="208" t="s">
        <v>17</v>
      </c>
      <c r="C22" s="209"/>
      <c r="D22" s="209"/>
      <c r="E22" s="209"/>
      <c r="F22" s="209"/>
      <c r="G22" s="209"/>
      <c r="H22" s="209"/>
      <c r="I22" s="209"/>
      <c r="J22" s="223"/>
      <c r="K22" s="271" t="str">
        <f>IFERROR(VLOOKUP(K21,AK54:AM63,2,0),"")</f>
        <v/>
      </c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3"/>
      <c r="W22" s="230"/>
      <c r="X22" s="228"/>
      <c r="Y22" s="243" t="str">
        <f>K22</f>
        <v/>
      </c>
      <c r="Z22" s="243" t="str">
        <f>IFERROR(VLOOKUP(K21,AK54:AM63,3,0),"")</f>
        <v/>
      </c>
      <c r="AA22" s="228"/>
      <c r="AB22" s="228"/>
      <c r="AC22" s="242"/>
      <c r="AD22" s="293"/>
      <c r="AE22" s="294"/>
      <c r="AF22" s="294"/>
      <c r="AG22" s="294"/>
      <c r="AH22" s="294"/>
      <c r="AI22" s="294"/>
      <c r="AJ22" s="294"/>
      <c r="AK22" s="294"/>
      <c r="AL22" s="295"/>
      <c r="AM22" s="242"/>
      <c r="AN22" s="242"/>
      <c r="AO22" s="242"/>
      <c r="AP22" s="242"/>
      <c r="AQ22" s="251"/>
      <c r="AR22" s="251"/>
      <c r="AS22" s="251"/>
      <c r="AT22" s="251"/>
      <c r="AU22" s="251"/>
      <c r="AV22" s="251"/>
      <c r="AW22" s="251"/>
    </row>
    <row r="23" spans="1:49" ht="15" customHeight="1">
      <c r="A23" s="198"/>
      <c r="B23" s="213"/>
      <c r="C23" s="214"/>
      <c r="D23" s="214"/>
      <c r="E23" s="214"/>
      <c r="F23" s="214"/>
      <c r="G23" s="214"/>
      <c r="H23" s="214"/>
      <c r="I23" s="214"/>
      <c r="J23" s="214"/>
      <c r="K23" s="283" t="s">
        <v>29</v>
      </c>
      <c r="L23" s="284"/>
      <c r="M23" s="284"/>
      <c r="N23" s="284" t="s">
        <v>30</v>
      </c>
      <c r="O23" s="284"/>
      <c r="P23" s="284"/>
      <c r="Q23" s="284" t="s">
        <v>31</v>
      </c>
      <c r="R23" s="284"/>
      <c r="S23" s="284"/>
      <c r="T23" s="284" t="s">
        <v>32</v>
      </c>
      <c r="U23" s="284"/>
      <c r="V23" s="285"/>
      <c r="W23" s="230"/>
      <c r="X23" s="228"/>
      <c r="Y23" s="228"/>
      <c r="Z23" s="228"/>
      <c r="AA23" s="228"/>
      <c r="AB23" s="228"/>
      <c r="AC23" s="242"/>
      <c r="AD23" s="293"/>
      <c r="AE23" s="294"/>
      <c r="AF23" s="294"/>
      <c r="AG23" s="294"/>
      <c r="AH23" s="294"/>
      <c r="AI23" s="294"/>
      <c r="AJ23" s="294"/>
      <c r="AK23" s="294"/>
      <c r="AL23" s="295"/>
      <c r="AM23" s="242"/>
      <c r="AN23" s="242"/>
      <c r="AO23" s="242"/>
      <c r="AP23" s="242"/>
      <c r="AQ23" s="251"/>
      <c r="AR23" s="251"/>
      <c r="AS23" s="251"/>
      <c r="AT23" s="251"/>
      <c r="AU23" s="251"/>
      <c r="AV23" s="251"/>
      <c r="AW23" s="251"/>
    </row>
    <row r="24" spans="1:49" ht="71.099999999999994" customHeight="1">
      <c r="A24" s="198"/>
      <c r="B24" s="205"/>
      <c r="C24" s="212"/>
      <c r="D24" s="212"/>
      <c r="E24" s="212"/>
      <c r="F24" s="212"/>
      <c r="G24" s="212"/>
      <c r="H24" s="212"/>
      <c r="I24" s="212"/>
      <c r="J24" s="212"/>
      <c r="K24" s="286"/>
      <c r="L24" s="286"/>
      <c r="M24" s="286"/>
      <c r="N24" s="286"/>
      <c r="O24" s="286"/>
      <c r="P24" s="287"/>
      <c r="Q24" s="288"/>
      <c r="R24" s="288"/>
      <c r="S24" s="288"/>
      <c r="T24" s="288"/>
      <c r="U24" s="288"/>
      <c r="V24" s="288"/>
      <c r="W24" s="230"/>
      <c r="X24" s="228"/>
      <c r="Y24" s="228"/>
      <c r="Z24" s="228"/>
      <c r="AA24" s="228"/>
      <c r="AB24" s="228"/>
      <c r="AC24" s="242"/>
      <c r="AD24" s="296"/>
      <c r="AE24" s="297"/>
      <c r="AF24" s="297"/>
      <c r="AG24" s="297"/>
      <c r="AH24" s="297"/>
      <c r="AI24" s="297"/>
      <c r="AJ24" s="297"/>
      <c r="AK24" s="297"/>
      <c r="AL24" s="298"/>
      <c r="AM24" s="242"/>
      <c r="AN24" s="242"/>
      <c r="AO24" s="242"/>
      <c r="AP24" s="242"/>
      <c r="AQ24" s="251"/>
      <c r="AR24" s="251"/>
      <c r="AS24" s="251"/>
      <c r="AT24" s="251"/>
      <c r="AU24" s="251"/>
      <c r="AV24" s="251"/>
      <c r="AW24" s="251"/>
    </row>
    <row r="25" spans="1:49" ht="71.099999999999994" customHeight="1">
      <c r="A25" s="215"/>
      <c r="B25" s="216"/>
      <c r="C25" s="217"/>
      <c r="D25" s="217"/>
      <c r="E25" s="217"/>
      <c r="F25" s="217"/>
      <c r="G25" s="217"/>
      <c r="H25" s="217"/>
      <c r="I25" s="217"/>
      <c r="J25" s="217"/>
      <c r="K25" s="226"/>
      <c r="L25" s="226"/>
      <c r="M25" s="226"/>
      <c r="N25" s="226"/>
      <c r="O25" s="226"/>
      <c r="P25" s="226"/>
      <c r="Q25" s="239"/>
      <c r="R25" s="239"/>
      <c r="S25" s="239"/>
      <c r="T25" s="239"/>
      <c r="U25" s="239"/>
      <c r="V25" s="239"/>
      <c r="W25" s="240"/>
      <c r="AC25" s="251"/>
      <c r="AD25" s="252"/>
      <c r="AE25" s="252"/>
      <c r="AF25" s="252"/>
      <c r="AG25" s="252"/>
      <c r="AH25" s="252"/>
      <c r="AI25" s="252"/>
      <c r="AJ25" s="252"/>
      <c r="AK25" s="252"/>
      <c r="AL25" s="252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</row>
    <row r="26" spans="1:49" ht="71.099999999999994" customHeight="1">
      <c r="A26" s="215"/>
      <c r="B26" s="216"/>
      <c r="C26" s="217"/>
      <c r="D26" s="217"/>
      <c r="E26" s="217"/>
      <c r="F26" s="217"/>
      <c r="G26" s="217"/>
      <c r="H26" s="217"/>
      <c r="I26" s="217"/>
      <c r="J26" s="217"/>
      <c r="K26" s="226"/>
      <c r="L26" s="226"/>
      <c r="M26" s="226"/>
      <c r="N26" s="226"/>
      <c r="O26" s="226"/>
      <c r="P26" s="226"/>
      <c r="Q26" s="239"/>
      <c r="R26" s="239"/>
      <c r="S26" s="239"/>
      <c r="T26" s="239"/>
      <c r="U26" s="239"/>
      <c r="V26" s="239"/>
      <c r="W26" s="240"/>
      <c r="AC26" s="251"/>
      <c r="AD26" s="252"/>
      <c r="AE26" s="252"/>
      <c r="AF26" s="252"/>
      <c r="AG26" s="252"/>
      <c r="AH26" s="252"/>
      <c r="AI26" s="252"/>
      <c r="AJ26" s="252"/>
      <c r="AK26" s="252"/>
      <c r="AL26" s="252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</row>
    <row r="27" spans="1:49" ht="71.099999999999994" customHeight="1">
      <c r="A27" s="215"/>
      <c r="B27" s="216"/>
      <c r="C27" s="217"/>
      <c r="D27" s="217"/>
      <c r="E27" s="217"/>
      <c r="F27" s="217"/>
      <c r="G27" s="217"/>
      <c r="H27" s="217"/>
      <c r="I27" s="217"/>
      <c r="J27" s="217"/>
      <c r="K27" s="226"/>
      <c r="L27" s="226"/>
      <c r="M27" s="226"/>
      <c r="N27" s="226"/>
      <c r="O27" s="226"/>
      <c r="P27" s="226"/>
      <c r="Q27" s="239"/>
      <c r="R27" s="239"/>
      <c r="S27" s="239"/>
      <c r="T27" s="239"/>
      <c r="U27" s="239"/>
      <c r="V27" s="239"/>
      <c r="W27" s="240"/>
      <c r="AC27" s="251"/>
      <c r="AD27" s="252"/>
      <c r="AE27" s="252"/>
      <c r="AF27" s="252"/>
      <c r="AG27" s="252"/>
      <c r="AH27" s="252"/>
      <c r="AI27" s="252"/>
      <c r="AJ27" s="252"/>
      <c r="AK27" s="252"/>
      <c r="AL27" s="252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</row>
    <row r="28" spans="1:49" ht="71.099999999999994" customHeight="1">
      <c r="A28" s="215"/>
      <c r="B28" s="216"/>
      <c r="C28" s="217"/>
      <c r="D28" s="217"/>
      <c r="E28" s="217"/>
      <c r="F28" s="217"/>
      <c r="G28" s="217"/>
      <c r="H28" s="217"/>
      <c r="I28" s="217"/>
      <c r="J28" s="217"/>
      <c r="K28" s="226"/>
      <c r="L28" s="226"/>
      <c r="M28" s="226"/>
      <c r="N28" s="226"/>
      <c r="O28" s="226"/>
      <c r="P28" s="226"/>
      <c r="Q28" s="239"/>
      <c r="R28" s="239"/>
      <c r="S28" s="239"/>
      <c r="T28" s="239"/>
      <c r="U28" s="239"/>
      <c r="V28" s="239"/>
      <c r="W28" s="240"/>
      <c r="AC28" s="251"/>
      <c r="AD28" s="252"/>
      <c r="AE28" s="252"/>
      <c r="AF28" s="252"/>
      <c r="AG28" s="252"/>
      <c r="AH28" s="252"/>
      <c r="AI28" s="252"/>
      <c r="AJ28" s="252"/>
      <c r="AK28" s="252"/>
      <c r="AL28" s="252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</row>
    <row r="29" spans="1:49" ht="71.099999999999994" customHeight="1">
      <c r="A29" s="215"/>
      <c r="B29" s="216"/>
      <c r="C29" s="217"/>
      <c r="D29" s="217"/>
      <c r="E29" s="217"/>
      <c r="F29" s="217"/>
      <c r="G29" s="217"/>
      <c r="H29" s="217"/>
      <c r="I29" s="217"/>
      <c r="J29" s="217"/>
      <c r="K29" s="226"/>
      <c r="L29" s="226"/>
      <c r="M29" s="226"/>
      <c r="N29" s="226"/>
      <c r="O29" s="226"/>
      <c r="P29" s="226"/>
      <c r="Q29" s="239"/>
      <c r="R29" s="239"/>
      <c r="S29" s="239"/>
      <c r="T29" s="239"/>
      <c r="U29" s="239"/>
      <c r="V29" s="239"/>
      <c r="W29" s="240"/>
      <c r="AC29" s="251"/>
      <c r="AD29" s="252"/>
      <c r="AE29" s="252"/>
      <c r="AF29" s="252"/>
      <c r="AG29" s="252"/>
      <c r="AH29" s="252"/>
      <c r="AI29" s="252"/>
      <c r="AJ29" s="252"/>
      <c r="AK29" s="252"/>
      <c r="AL29" s="252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</row>
    <row r="30" spans="1:49" ht="71.099999999999994" customHeight="1">
      <c r="A30" s="215"/>
      <c r="B30" s="216"/>
      <c r="C30" s="217"/>
      <c r="D30" s="217"/>
      <c r="E30" s="217"/>
      <c r="F30" s="217"/>
      <c r="G30" s="217"/>
      <c r="H30" s="217"/>
      <c r="I30" s="217"/>
      <c r="J30" s="217"/>
      <c r="K30" s="226"/>
      <c r="L30" s="226"/>
      <c r="M30" s="226"/>
      <c r="N30" s="226"/>
      <c r="O30" s="226"/>
      <c r="P30" s="226"/>
      <c r="Q30" s="239"/>
      <c r="R30" s="239"/>
      <c r="S30" s="239"/>
      <c r="T30" s="239"/>
      <c r="U30" s="239"/>
      <c r="V30" s="239"/>
      <c r="W30" s="240"/>
      <c r="AC30" s="251"/>
      <c r="AD30" s="252"/>
      <c r="AE30" s="252"/>
      <c r="AF30" s="252"/>
      <c r="AG30" s="252"/>
      <c r="AH30" s="252"/>
      <c r="AI30" s="252"/>
      <c r="AJ30" s="252"/>
      <c r="AK30" s="252"/>
      <c r="AL30" s="252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</row>
    <row r="31" spans="1:49" ht="71.099999999999994" customHeight="1">
      <c r="A31" s="215"/>
      <c r="B31" s="216"/>
      <c r="C31" s="217"/>
      <c r="D31" s="217"/>
      <c r="E31" s="217"/>
      <c r="F31" s="217"/>
      <c r="G31" s="217"/>
      <c r="H31" s="217"/>
      <c r="I31" s="217"/>
      <c r="J31" s="217"/>
      <c r="K31" s="226"/>
      <c r="L31" s="226"/>
      <c r="M31" s="226"/>
      <c r="N31" s="226"/>
      <c r="O31" s="226"/>
      <c r="P31" s="226"/>
      <c r="Q31" s="239"/>
      <c r="R31" s="239"/>
      <c r="S31" s="239"/>
      <c r="T31" s="239"/>
      <c r="U31" s="239"/>
      <c r="V31" s="239"/>
      <c r="W31" s="240"/>
      <c r="AC31" s="251"/>
      <c r="AD31" s="252"/>
      <c r="AE31" s="252"/>
      <c r="AF31" s="252"/>
      <c r="AG31" s="252"/>
      <c r="AH31" s="252"/>
      <c r="AI31" s="252"/>
      <c r="AJ31" s="252"/>
      <c r="AK31" s="252"/>
      <c r="AL31" s="252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</row>
    <row r="32" spans="1:49" ht="71.099999999999994" customHeight="1">
      <c r="A32" s="215"/>
      <c r="B32" s="216"/>
      <c r="C32" s="217"/>
      <c r="D32" s="217"/>
      <c r="E32" s="217"/>
      <c r="F32" s="217"/>
      <c r="G32" s="217"/>
      <c r="H32" s="217"/>
      <c r="I32" s="217"/>
      <c r="J32" s="217"/>
      <c r="K32" s="226"/>
      <c r="L32" s="226"/>
      <c r="M32" s="226"/>
      <c r="N32" s="226"/>
      <c r="O32" s="226"/>
      <c r="P32" s="226"/>
      <c r="Q32" s="239"/>
      <c r="R32" s="239"/>
      <c r="S32" s="239"/>
      <c r="T32" s="239"/>
      <c r="U32" s="239"/>
      <c r="V32" s="239"/>
      <c r="W32" s="240"/>
      <c r="AC32" s="251"/>
      <c r="AD32" s="252"/>
      <c r="AE32" s="252"/>
      <c r="AF32" s="252"/>
      <c r="AG32" s="252"/>
      <c r="AH32" s="252"/>
      <c r="AI32" s="252"/>
      <c r="AJ32" s="252"/>
      <c r="AK32" s="252"/>
      <c r="AL32" s="252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</row>
    <row r="33" spans="1:49" ht="71.099999999999994" customHeight="1">
      <c r="A33" s="215"/>
      <c r="B33" s="216"/>
      <c r="C33" s="217"/>
      <c r="D33" s="217"/>
      <c r="E33" s="217"/>
      <c r="F33" s="217"/>
      <c r="G33" s="217"/>
      <c r="H33" s="217"/>
      <c r="I33" s="217"/>
      <c r="J33" s="217"/>
      <c r="K33" s="226"/>
      <c r="L33" s="226"/>
      <c r="M33" s="226"/>
      <c r="N33" s="226"/>
      <c r="O33" s="226"/>
      <c r="P33" s="226"/>
      <c r="Q33" s="239"/>
      <c r="R33" s="239"/>
      <c r="S33" s="239"/>
      <c r="T33" s="239"/>
      <c r="U33" s="239"/>
      <c r="V33" s="239"/>
      <c r="W33" s="240"/>
      <c r="AC33" s="251"/>
      <c r="AD33" s="252"/>
      <c r="AE33" s="252"/>
      <c r="AF33" s="252"/>
      <c r="AG33" s="252"/>
      <c r="AH33" s="252"/>
      <c r="AI33" s="252"/>
      <c r="AJ33" s="252"/>
      <c r="AK33" s="252"/>
      <c r="AL33" s="252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</row>
    <row r="34" spans="1:49" ht="71.099999999999994" customHeight="1">
      <c r="A34" s="215"/>
      <c r="B34" s="216"/>
      <c r="C34" s="217"/>
      <c r="D34" s="217"/>
      <c r="E34" s="217"/>
      <c r="F34" s="217"/>
      <c r="G34" s="217"/>
      <c r="H34" s="217"/>
      <c r="I34" s="217"/>
      <c r="J34" s="217"/>
      <c r="K34" s="226"/>
      <c r="L34" s="226"/>
      <c r="M34" s="226"/>
      <c r="N34" s="226"/>
      <c r="O34" s="226"/>
      <c r="P34" s="226"/>
      <c r="Q34" s="239"/>
      <c r="R34" s="239"/>
      <c r="S34" s="239"/>
      <c r="T34" s="239"/>
      <c r="U34" s="239"/>
      <c r="V34" s="239"/>
      <c r="W34" s="240"/>
      <c r="AC34" s="251"/>
      <c r="AD34" s="252"/>
      <c r="AE34" s="252"/>
      <c r="AF34" s="252"/>
      <c r="AG34" s="252"/>
      <c r="AH34" s="252"/>
      <c r="AI34" s="252"/>
      <c r="AJ34" s="252"/>
      <c r="AK34" s="252"/>
      <c r="AL34" s="252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</row>
    <row r="35" spans="1:49" ht="71.099999999999994" customHeight="1">
      <c r="A35" s="215"/>
      <c r="B35" s="216"/>
      <c r="C35" s="217"/>
      <c r="D35" s="217"/>
      <c r="E35" s="217"/>
      <c r="F35" s="217"/>
      <c r="G35" s="217"/>
      <c r="H35" s="217"/>
      <c r="I35" s="217"/>
      <c r="J35" s="217"/>
      <c r="K35" s="226"/>
      <c r="L35" s="226"/>
      <c r="M35" s="226"/>
      <c r="N35" s="226"/>
      <c r="O35" s="226"/>
      <c r="P35" s="226"/>
      <c r="Q35" s="239"/>
      <c r="R35" s="239"/>
      <c r="S35" s="239"/>
      <c r="T35" s="239"/>
      <c r="U35" s="239"/>
      <c r="V35" s="239"/>
      <c r="W35" s="240"/>
      <c r="AC35" s="251"/>
      <c r="AD35" s="252"/>
      <c r="AE35" s="252"/>
      <c r="AF35" s="252"/>
      <c r="AG35" s="252"/>
      <c r="AH35" s="252"/>
      <c r="AI35" s="252"/>
      <c r="AJ35" s="252"/>
      <c r="AK35" s="252"/>
      <c r="AL35" s="252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</row>
    <row r="36" spans="1:49" ht="71.099999999999994" customHeight="1">
      <c r="A36" s="215"/>
      <c r="B36" s="216"/>
      <c r="C36" s="217"/>
      <c r="D36" s="217"/>
      <c r="E36" s="217"/>
      <c r="F36" s="217"/>
      <c r="G36" s="217"/>
      <c r="H36" s="217"/>
      <c r="I36" s="217"/>
      <c r="J36" s="217"/>
      <c r="K36" s="226"/>
      <c r="L36" s="226"/>
      <c r="M36" s="226"/>
      <c r="N36" s="226"/>
      <c r="O36" s="226"/>
      <c r="P36" s="226"/>
      <c r="Q36" s="239"/>
      <c r="R36" s="239"/>
      <c r="S36" s="239"/>
      <c r="T36" s="239"/>
      <c r="U36" s="239"/>
      <c r="V36" s="239"/>
      <c r="W36" s="240"/>
      <c r="AC36" s="251"/>
      <c r="AD36" s="252"/>
      <c r="AE36" s="252"/>
      <c r="AF36" s="252"/>
      <c r="AG36" s="252"/>
      <c r="AH36" s="252"/>
      <c r="AI36" s="252"/>
      <c r="AJ36" s="252"/>
      <c r="AK36" s="252"/>
      <c r="AL36" s="252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</row>
    <row r="37" spans="1:49" ht="71.099999999999994" customHeight="1">
      <c r="A37" s="215"/>
      <c r="B37" s="216"/>
      <c r="C37" s="217"/>
      <c r="D37" s="217"/>
      <c r="E37" s="217"/>
      <c r="F37" s="217"/>
      <c r="G37" s="217"/>
      <c r="H37" s="217"/>
      <c r="I37" s="217"/>
      <c r="J37" s="217"/>
      <c r="K37" s="226"/>
      <c r="L37" s="226"/>
      <c r="M37" s="226"/>
      <c r="N37" s="226"/>
      <c r="O37" s="226"/>
      <c r="P37" s="226"/>
      <c r="Q37" s="239"/>
      <c r="R37" s="239"/>
      <c r="S37" s="239"/>
      <c r="T37" s="239"/>
      <c r="U37" s="239"/>
      <c r="V37" s="239"/>
      <c r="W37" s="240"/>
      <c r="AC37" s="251"/>
      <c r="AD37" s="252"/>
      <c r="AE37" s="252"/>
      <c r="AF37" s="252"/>
      <c r="AG37" s="252"/>
      <c r="AH37" s="252"/>
      <c r="AI37" s="252"/>
      <c r="AJ37" s="252"/>
      <c r="AK37" s="252"/>
      <c r="AL37" s="252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</row>
    <row r="38" spans="1:49" ht="71.099999999999994" customHeight="1">
      <c r="A38" s="215"/>
      <c r="B38" s="216"/>
      <c r="C38" s="217"/>
      <c r="D38" s="217"/>
      <c r="E38" s="217"/>
      <c r="F38" s="217"/>
      <c r="G38" s="217"/>
      <c r="H38" s="217"/>
      <c r="I38" s="217"/>
      <c r="J38" s="217"/>
      <c r="K38" s="226"/>
      <c r="L38" s="226"/>
      <c r="M38" s="226"/>
      <c r="N38" s="226"/>
      <c r="O38" s="226"/>
      <c r="P38" s="226"/>
      <c r="Q38" s="239"/>
      <c r="R38" s="239"/>
      <c r="S38" s="239"/>
      <c r="T38" s="239"/>
      <c r="U38" s="239"/>
      <c r="V38" s="239"/>
      <c r="W38" s="240"/>
      <c r="AC38" s="251"/>
      <c r="AD38" s="252"/>
      <c r="AE38" s="252"/>
      <c r="AF38" s="252"/>
      <c r="AG38" s="252"/>
      <c r="AH38" s="252"/>
      <c r="AI38" s="252"/>
      <c r="AJ38" s="252"/>
      <c r="AK38" s="252"/>
      <c r="AL38" s="252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</row>
    <row r="39" spans="1:49" ht="71.099999999999994" customHeight="1">
      <c r="A39" s="215"/>
      <c r="B39" s="216"/>
      <c r="C39" s="217"/>
      <c r="D39" s="217"/>
      <c r="E39" s="217"/>
      <c r="F39" s="217"/>
      <c r="G39" s="217"/>
      <c r="H39" s="217"/>
      <c r="I39" s="217"/>
      <c r="J39" s="217"/>
      <c r="K39" s="226"/>
      <c r="L39" s="226"/>
      <c r="M39" s="226"/>
      <c r="N39" s="226"/>
      <c r="O39" s="226"/>
      <c r="P39" s="226"/>
      <c r="Q39" s="239"/>
      <c r="R39" s="239"/>
      <c r="S39" s="239"/>
      <c r="T39" s="239"/>
      <c r="U39" s="239"/>
      <c r="V39" s="239"/>
      <c r="W39" s="240"/>
      <c r="AC39" s="251"/>
      <c r="AD39" s="252"/>
      <c r="AE39" s="252"/>
      <c r="AF39" s="252"/>
      <c r="AG39" s="252"/>
      <c r="AH39" s="252"/>
      <c r="AI39" s="252"/>
      <c r="AJ39" s="252"/>
      <c r="AK39" s="252"/>
      <c r="AL39" s="252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</row>
    <row r="40" spans="1:49" ht="71.099999999999994" customHeight="1">
      <c r="A40" s="215"/>
      <c r="B40" s="216"/>
      <c r="C40" s="217"/>
      <c r="D40" s="217"/>
      <c r="E40" s="217"/>
      <c r="F40" s="217"/>
      <c r="G40" s="217"/>
      <c r="H40" s="217"/>
      <c r="I40" s="217"/>
      <c r="J40" s="217"/>
      <c r="K40" s="226"/>
      <c r="L40" s="226"/>
      <c r="M40" s="226"/>
      <c r="N40" s="226"/>
      <c r="O40" s="226"/>
      <c r="P40" s="226"/>
      <c r="Q40" s="239"/>
      <c r="R40" s="239"/>
      <c r="S40" s="239"/>
      <c r="T40" s="239"/>
      <c r="U40" s="239"/>
      <c r="V40" s="239"/>
      <c r="W40" s="240"/>
      <c r="AC40" s="251"/>
      <c r="AD40" s="252"/>
      <c r="AE40" s="252"/>
      <c r="AF40" s="252"/>
      <c r="AG40" s="252"/>
      <c r="AH40" s="252"/>
      <c r="AI40" s="252"/>
      <c r="AJ40" s="252"/>
      <c r="AK40" s="252"/>
      <c r="AL40" s="252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</row>
    <row r="41" spans="1:49" ht="71.099999999999994" customHeight="1">
      <c r="A41" s="215"/>
      <c r="B41" s="216"/>
      <c r="C41" s="217"/>
      <c r="D41" s="217"/>
      <c r="E41" s="217"/>
      <c r="F41" s="217"/>
      <c r="G41" s="217"/>
      <c r="H41" s="217"/>
      <c r="I41" s="217"/>
      <c r="J41" s="217"/>
      <c r="K41" s="226"/>
      <c r="L41" s="226"/>
      <c r="M41" s="226"/>
      <c r="N41" s="226"/>
      <c r="O41" s="226"/>
      <c r="P41" s="226"/>
      <c r="Q41" s="239"/>
      <c r="R41" s="239"/>
      <c r="S41" s="239"/>
      <c r="T41" s="239"/>
      <c r="U41" s="239"/>
      <c r="V41" s="239"/>
      <c r="W41" s="240"/>
      <c r="AC41" s="251"/>
      <c r="AD41" s="252"/>
      <c r="AE41" s="252"/>
      <c r="AF41" s="252"/>
      <c r="AG41" s="252"/>
      <c r="AH41" s="252"/>
      <c r="AI41" s="252"/>
      <c r="AJ41" s="252"/>
      <c r="AK41" s="252"/>
      <c r="AL41" s="252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</row>
    <row r="42" spans="1:49" ht="71.099999999999994" customHeight="1">
      <c r="A42" s="215"/>
      <c r="B42" s="216"/>
      <c r="C42" s="217"/>
      <c r="D42" s="217"/>
      <c r="E42" s="217"/>
      <c r="F42" s="217"/>
      <c r="G42" s="217"/>
      <c r="H42" s="217"/>
      <c r="I42" s="217"/>
      <c r="J42" s="217"/>
      <c r="K42" s="226"/>
      <c r="L42" s="226"/>
      <c r="M42" s="226"/>
      <c r="N42" s="226"/>
      <c r="O42" s="226"/>
      <c r="P42" s="226"/>
      <c r="Q42" s="239"/>
      <c r="R42" s="239"/>
      <c r="S42" s="239"/>
      <c r="T42" s="239"/>
      <c r="U42" s="239"/>
      <c r="V42" s="239"/>
      <c r="W42" s="240"/>
      <c r="AC42" s="251"/>
      <c r="AD42" s="252"/>
      <c r="AE42" s="252"/>
      <c r="AF42" s="252"/>
      <c r="AG42" s="252"/>
      <c r="AH42" s="252"/>
      <c r="AI42" s="252"/>
      <c r="AJ42" s="252"/>
      <c r="AK42" s="252"/>
      <c r="AL42" s="252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</row>
    <row r="43" spans="1:49" ht="71.099999999999994" customHeight="1">
      <c r="A43" s="215"/>
      <c r="B43" s="216"/>
      <c r="C43" s="217"/>
      <c r="D43" s="217"/>
      <c r="E43" s="217"/>
      <c r="F43" s="217"/>
      <c r="G43" s="217"/>
      <c r="H43" s="217"/>
      <c r="I43" s="217"/>
      <c r="J43" s="217"/>
      <c r="K43" s="226"/>
      <c r="L43" s="226"/>
      <c r="M43" s="226"/>
      <c r="N43" s="226"/>
      <c r="O43" s="226"/>
      <c r="P43" s="226"/>
      <c r="Q43" s="239"/>
      <c r="R43" s="239"/>
      <c r="S43" s="239"/>
      <c r="T43" s="239"/>
      <c r="U43" s="239"/>
      <c r="V43" s="239"/>
      <c r="W43" s="240"/>
      <c r="AC43" s="251"/>
      <c r="AD43" s="252"/>
      <c r="AE43" s="252"/>
      <c r="AF43" s="252"/>
      <c r="AG43" s="252"/>
      <c r="AH43" s="252"/>
      <c r="AI43" s="252"/>
      <c r="AJ43" s="252"/>
      <c r="AK43" s="252"/>
      <c r="AL43" s="252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</row>
    <row r="44" spans="1:49" ht="71.099999999999994" customHeight="1">
      <c r="A44" s="215"/>
      <c r="B44" s="216"/>
      <c r="C44" s="217"/>
      <c r="D44" s="217"/>
      <c r="E44" s="217"/>
      <c r="F44" s="217"/>
      <c r="G44" s="217"/>
      <c r="H44" s="217"/>
      <c r="I44" s="217"/>
      <c r="J44" s="217"/>
      <c r="K44" s="226"/>
      <c r="L44" s="226"/>
      <c r="M44" s="226"/>
      <c r="N44" s="226"/>
      <c r="O44" s="226"/>
      <c r="P44" s="226"/>
      <c r="Q44" s="239"/>
      <c r="R44" s="239"/>
      <c r="S44" s="239"/>
      <c r="T44" s="239"/>
      <c r="U44" s="239"/>
      <c r="V44" s="239"/>
      <c r="W44" s="240"/>
      <c r="AC44" s="251"/>
      <c r="AD44" s="252"/>
      <c r="AE44" s="252"/>
      <c r="AF44" s="252"/>
      <c r="AG44" s="252"/>
      <c r="AH44" s="252"/>
      <c r="AI44" s="252"/>
      <c r="AJ44" s="252"/>
      <c r="AK44" s="252"/>
      <c r="AL44" s="252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</row>
    <row r="45" spans="1:49" ht="71.099999999999994" customHeight="1">
      <c r="A45" s="215"/>
      <c r="B45" s="216"/>
      <c r="C45" s="217"/>
      <c r="D45" s="217"/>
      <c r="E45" s="217"/>
      <c r="F45" s="217"/>
      <c r="G45" s="217"/>
      <c r="H45" s="217"/>
      <c r="I45" s="217"/>
      <c r="J45" s="217"/>
      <c r="K45" s="226"/>
      <c r="L45" s="226"/>
      <c r="M45" s="226"/>
      <c r="N45" s="226"/>
      <c r="O45" s="226"/>
      <c r="P45" s="226"/>
      <c r="Q45" s="239"/>
      <c r="R45" s="239"/>
      <c r="S45" s="239"/>
      <c r="T45" s="239"/>
      <c r="U45" s="239"/>
      <c r="V45" s="239"/>
      <c r="W45" s="240"/>
      <c r="AC45" s="251"/>
      <c r="AD45" s="252"/>
      <c r="AE45" s="252"/>
      <c r="AF45" s="252"/>
      <c r="AG45" s="252"/>
      <c r="AH45" s="252"/>
      <c r="AI45" s="252"/>
      <c r="AJ45" s="252"/>
      <c r="AK45" s="252"/>
      <c r="AL45" s="252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</row>
    <row r="46" spans="1:49" ht="71.099999999999994" customHeight="1">
      <c r="A46" s="215"/>
      <c r="B46" s="216"/>
      <c r="C46" s="217"/>
      <c r="D46" s="217"/>
      <c r="E46" s="217"/>
      <c r="F46" s="217"/>
      <c r="G46" s="217"/>
      <c r="H46" s="217"/>
      <c r="I46" s="217"/>
      <c r="J46" s="217"/>
      <c r="K46" s="226"/>
      <c r="L46" s="226"/>
      <c r="M46" s="226"/>
      <c r="N46" s="226"/>
      <c r="O46" s="226"/>
      <c r="P46" s="226"/>
      <c r="Q46" s="239"/>
      <c r="R46" s="239"/>
      <c r="S46" s="239"/>
      <c r="T46" s="239"/>
      <c r="U46" s="239"/>
      <c r="V46" s="239"/>
      <c r="W46" s="240"/>
      <c r="AC46" s="251"/>
      <c r="AD46" s="252"/>
      <c r="AE46" s="252"/>
      <c r="AF46" s="252"/>
      <c r="AG46" s="252"/>
      <c r="AH46" s="252"/>
      <c r="AI46" s="252"/>
      <c r="AJ46" s="252"/>
      <c r="AK46" s="252"/>
      <c r="AL46" s="252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</row>
    <row r="47" spans="1:49" ht="71.099999999999994" customHeight="1">
      <c r="A47" s="215"/>
      <c r="B47" s="216"/>
      <c r="C47" s="217"/>
      <c r="D47" s="217"/>
      <c r="E47" s="217"/>
      <c r="F47" s="217"/>
      <c r="G47" s="217"/>
      <c r="H47" s="217"/>
      <c r="I47" s="217"/>
      <c r="J47" s="217"/>
      <c r="K47" s="226"/>
      <c r="L47" s="226"/>
      <c r="M47" s="226"/>
      <c r="N47" s="226"/>
      <c r="O47" s="226"/>
      <c r="P47" s="226"/>
      <c r="Q47" s="239"/>
      <c r="R47" s="239"/>
      <c r="S47" s="239"/>
      <c r="T47" s="239"/>
      <c r="U47" s="239"/>
      <c r="V47" s="239"/>
      <c r="W47" s="240"/>
      <c r="AC47" s="251"/>
      <c r="AD47" s="252"/>
      <c r="AE47" s="252"/>
      <c r="AF47" s="252"/>
      <c r="AG47" s="252"/>
      <c r="AH47" s="252"/>
      <c r="AI47" s="252"/>
      <c r="AJ47" s="252"/>
      <c r="AK47" s="252"/>
      <c r="AL47" s="252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</row>
    <row r="48" spans="1:49" ht="71.099999999999994" customHeight="1">
      <c r="A48" s="215"/>
      <c r="B48" s="216"/>
      <c r="C48" s="217"/>
      <c r="D48" s="217"/>
      <c r="E48" s="217"/>
      <c r="F48" s="217"/>
      <c r="G48" s="217"/>
      <c r="H48" s="217"/>
      <c r="I48" s="217"/>
      <c r="J48" s="217"/>
      <c r="K48" s="226"/>
      <c r="L48" s="226"/>
      <c r="M48" s="226"/>
      <c r="N48" s="226"/>
      <c r="O48" s="226"/>
      <c r="P48" s="226"/>
      <c r="Q48" s="239"/>
      <c r="R48" s="239"/>
      <c r="S48" s="239"/>
      <c r="T48" s="239"/>
      <c r="U48" s="239"/>
      <c r="V48" s="239"/>
      <c r="W48" s="240"/>
      <c r="AC48" s="251"/>
      <c r="AD48" s="252"/>
      <c r="AE48" s="252"/>
      <c r="AF48" s="252"/>
      <c r="AG48" s="252"/>
      <c r="AH48" s="252"/>
      <c r="AI48" s="252"/>
      <c r="AJ48" s="252"/>
      <c r="AK48" s="252"/>
      <c r="AL48" s="252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</row>
    <row r="49" spans="1:49" ht="71.099999999999994" customHeight="1">
      <c r="A49" s="215"/>
      <c r="B49" s="216"/>
      <c r="C49" s="217"/>
      <c r="D49" s="217"/>
      <c r="E49" s="217"/>
      <c r="F49" s="217"/>
      <c r="G49" s="217"/>
      <c r="H49" s="217"/>
      <c r="I49" s="217"/>
      <c r="J49" s="217"/>
      <c r="K49" s="226"/>
      <c r="L49" s="226"/>
      <c r="M49" s="226"/>
      <c r="N49" s="226"/>
      <c r="O49" s="226"/>
      <c r="P49" s="226"/>
      <c r="Q49" s="239"/>
      <c r="R49" s="239"/>
      <c r="S49" s="239"/>
      <c r="T49" s="239"/>
      <c r="U49" s="239"/>
      <c r="V49" s="239"/>
      <c r="W49" s="240"/>
      <c r="AC49" s="251"/>
      <c r="AD49" s="252"/>
      <c r="AE49" s="252"/>
      <c r="AF49" s="252"/>
      <c r="AG49" s="252"/>
      <c r="AH49" s="252"/>
      <c r="AI49" s="252"/>
      <c r="AJ49" s="252"/>
      <c r="AK49" s="252"/>
      <c r="AL49" s="252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</row>
    <row r="50" spans="1:49" ht="71.099999999999994" customHeight="1">
      <c r="A50" s="215"/>
      <c r="B50" s="216"/>
      <c r="C50" s="217"/>
      <c r="D50" s="217"/>
      <c r="E50" s="217"/>
      <c r="F50" s="217"/>
      <c r="G50" s="217"/>
      <c r="H50" s="217"/>
      <c r="I50" s="217"/>
      <c r="J50" s="217"/>
      <c r="K50" s="226"/>
      <c r="L50" s="226"/>
      <c r="M50" s="226"/>
      <c r="N50" s="226"/>
      <c r="O50" s="226"/>
      <c r="P50" s="226"/>
      <c r="Q50" s="239"/>
      <c r="R50" s="239"/>
      <c r="S50" s="239"/>
      <c r="T50" s="239"/>
      <c r="U50" s="239"/>
      <c r="V50" s="239"/>
      <c r="W50" s="240"/>
      <c r="AC50" s="251"/>
      <c r="AD50" s="252"/>
      <c r="AE50" s="252"/>
      <c r="AF50" s="252"/>
      <c r="AG50" s="252"/>
      <c r="AH50" s="252"/>
      <c r="AI50" s="252"/>
      <c r="AJ50" s="252"/>
      <c r="AK50" s="252"/>
      <c r="AL50" s="252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</row>
    <row r="51" spans="1:49" hidden="1">
      <c r="A51" s="218"/>
      <c r="B51" s="217"/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41"/>
    </row>
    <row r="52" spans="1:49" hidden="1"/>
    <row r="53" spans="1:49" hidden="1">
      <c r="Y53" s="262" t="s">
        <v>33</v>
      </c>
      <c r="Z53" s="253" t="s">
        <v>34</v>
      </c>
      <c r="AA53" s="194" t="e">
        <f>[1]ADMIN!F19</f>
        <v>#REF!</v>
      </c>
      <c r="AB53" s="194" t="s">
        <v>35</v>
      </c>
      <c r="AC53" s="254" t="e">
        <f>[1]ADMIN!J19</f>
        <v>#REF!</v>
      </c>
      <c r="AD53" s="254" t="str">
        <f>K21</f>
        <v>8E</v>
      </c>
      <c r="AE53" s="194" t="s">
        <v>36</v>
      </c>
      <c r="AF53" s="194" t="s">
        <v>37</v>
      </c>
      <c r="AG53" s="194" t="s">
        <v>38</v>
      </c>
      <c r="AI53" s="194" t="s">
        <v>39</v>
      </c>
      <c r="AJ53" s="194" t="s">
        <v>40</v>
      </c>
      <c r="AL53" s="194" t="s">
        <v>17</v>
      </c>
      <c r="AM53" s="194" t="s">
        <v>41</v>
      </c>
    </row>
    <row r="54" spans="1:49" hidden="1">
      <c r="A54" s="219" t="s">
        <v>42</v>
      </c>
      <c r="B54" s="219" t="s">
        <v>43</v>
      </c>
      <c r="D54" s="194" t="s">
        <v>44</v>
      </c>
      <c r="E54" s="194" t="s">
        <v>45</v>
      </c>
      <c r="F54" s="194" t="s">
        <v>46</v>
      </c>
      <c r="G54" s="194" t="s">
        <v>47</v>
      </c>
      <c r="H54" s="194" t="s">
        <v>48</v>
      </c>
      <c r="Y54" s="262" t="s">
        <v>49</v>
      </c>
      <c r="Z54" s="253" t="s">
        <v>50</v>
      </c>
      <c r="AA54" s="194" t="str">
        <f>[1]ADMIN!F20</f>
        <v>Pendidikan Agama</v>
      </c>
      <c r="AB54" s="194" t="s">
        <v>51</v>
      </c>
      <c r="AC54" s="254">
        <f>[1]ADMIN!J20</f>
        <v>7.5</v>
      </c>
      <c r="AD54" s="194">
        <v>2</v>
      </c>
      <c r="AE54" s="255">
        <f>IFERROR(HLOOKUP($AD$53,'olah data'!$B$2:$K$42,AD54,0),"")</f>
        <v>19787</v>
      </c>
      <c r="AF54" s="255" t="str">
        <f>IFERROR(HLOOKUP($AD$53,'olah data'!$N$2:$W$42,AD54,0),"")</f>
        <v>ACHMAD RISKY NAZAR EFFENDY</v>
      </c>
      <c r="AG54" s="255" t="str">
        <f>IFERROR(HLOOKUP($AD$53,'[1]olah data'!$Z$2:$AI$42,AD54,0),"")</f>
        <v/>
      </c>
      <c r="AH54" s="194">
        <v>1</v>
      </c>
      <c r="AI54" s="255"/>
      <c r="AJ54" s="255"/>
      <c r="AK54" s="255"/>
      <c r="AL54" s="255"/>
      <c r="AM54" s="255"/>
    </row>
    <row r="55" spans="1:49" hidden="1">
      <c r="A55" s="220" t="s">
        <v>52</v>
      </c>
      <c r="B55" s="219" t="s">
        <v>53</v>
      </c>
      <c r="D55" s="194">
        <v>2</v>
      </c>
      <c r="E55" s="194" t="str">
        <f>IFERROR(HLOOKUP(#REF!,'[1]olah data'!$AK$3:$CX$13,D55,0),"")</f>
        <v/>
      </c>
      <c r="F55" s="194" t="str">
        <f>IFERROR(HLOOKUP(#REF!,'[1]olah data'!$AK$16:$CX$26,D55,0),"")</f>
        <v/>
      </c>
      <c r="G55" s="194" t="str">
        <f>IFERROR(HLOOKUP(#REF!,'[1]olah data'!$AK$29:$CX$39,D55,0),"")</f>
        <v/>
      </c>
      <c r="H55" s="194" t="str">
        <f>IFERROR(HLOOKUP(#REF!,'[1]olah data'!$AJ$42:$AU$46,D55,0),"")</f>
        <v/>
      </c>
      <c r="Y55" s="262" t="s">
        <v>54</v>
      </c>
      <c r="Z55" s="253" t="s">
        <v>55</v>
      </c>
      <c r="AA55" s="194" t="str">
        <f>[1]ADMIN!F21</f>
        <v>Pendidikan Kewarganegaraan</v>
      </c>
      <c r="AB55" s="194" t="s">
        <v>56</v>
      </c>
      <c r="AC55" s="254">
        <f>[1]ADMIN!J21</f>
        <v>7.5</v>
      </c>
      <c r="AD55" s="194">
        <v>3</v>
      </c>
      <c r="AE55" s="255">
        <f>IFERROR(HLOOKUP($AD$53,'olah data'!$B$2:$K$42,AD55,0),"")</f>
        <v>19536</v>
      </c>
      <c r="AF55" s="255" t="str">
        <f>IFERROR(HLOOKUP($AD$53,'olah data'!$N$2:$W$42,AD55,0),"")</f>
        <v>ADE DIMAS SYAHPUTRA</v>
      </c>
      <c r="AG55" s="255" t="str">
        <f>IFERROR(HLOOKUP($AD$53,'[1]olah data'!$Z$2:$AI$42,AD55,0),"")</f>
        <v/>
      </c>
      <c r="AH55" s="194">
        <v>2</v>
      </c>
      <c r="AI55" s="255"/>
      <c r="AJ55" s="255"/>
      <c r="AK55" s="255"/>
      <c r="AL55" s="255"/>
      <c r="AM55" s="255"/>
    </row>
    <row r="56" spans="1:49" hidden="1">
      <c r="A56" s="220" t="s">
        <v>57</v>
      </c>
      <c r="B56" s="219">
        <v>12345678</v>
      </c>
      <c r="D56" s="194">
        <v>3</v>
      </c>
      <c r="E56" s="194" t="str">
        <f>IFERROR(HLOOKUP(#REF!,'[1]olah data'!$AK$3:$CX$13,D56,0),"")</f>
        <v/>
      </c>
      <c r="F56" s="194" t="str">
        <f>IFERROR(HLOOKUP(#REF!,'[1]olah data'!$AK$16:$CX$26,D56,0),"")</f>
        <v/>
      </c>
      <c r="G56" s="194" t="str">
        <f>IFERROR(HLOOKUP(#REF!,'[1]olah data'!$AK$29:$CX$39,D56,0),"")</f>
        <v/>
      </c>
      <c r="H56" s="194" t="str">
        <f>IFERROR(HLOOKUP(#REF!,'[1]olah data'!$AJ$42:$AU$46,D56,0),"")</f>
        <v/>
      </c>
      <c r="Y56" s="262" t="s">
        <v>58</v>
      </c>
      <c r="Z56" s="253" t="s">
        <v>59</v>
      </c>
      <c r="AA56" s="194" t="str">
        <f>[1]ADMIN!F22</f>
        <v>Bahasa Indonesia</v>
      </c>
      <c r="AB56" s="194" t="s">
        <v>60</v>
      </c>
      <c r="AC56" s="254">
        <f>[1]ADMIN!J22</f>
        <v>7.5</v>
      </c>
      <c r="AD56" s="194">
        <v>4</v>
      </c>
      <c r="AE56" s="255">
        <f>IFERROR(HLOOKUP($AD$53,'olah data'!$B$2:$K$42,AD56,0),"")</f>
        <v>19705</v>
      </c>
      <c r="AF56" s="255" t="str">
        <f>IFERROR(HLOOKUP($AD$53,'olah data'!$N$2:$W$42,AD56,0),"")</f>
        <v>AISYAH NUR'AINI</v>
      </c>
      <c r="AG56" s="255" t="str">
        <f>IFERROR(HLOOKUP($AD$53,'[1]olah data'!$Z$2:$AI$42,AD56,0),"")</f>
        <v/>
      </c>
      <c r="AH56" s="194">
        <v>3</v>
      </c>
      <c r="AI56" s="255"/>
      <c r="AJ56" s="255"/>
      <c r="AK56" s="255"/>
      <c r="AL56" s="255"/>
      <c r="AM56" s="255"/>
    </row>
    <row r="57" spans="1:49" hidden="1">
      <c r="A57" s="220" t="s">
        <v>61</v>
      </c>
      <c r="B57" s="219">
        <v>12345678</v>
      </c>
      <c r="D57" s="194">
        <v>4</v>
      </c>
      <c r="E57" s="194" t="str">
        <f>IFERROR(HLOOKUP(#REF!,'[1]olah data'!$AK$3:$CX$13,D57,0),"")</f>
        <v/>
      </c>
      <c r="F57" s="194" t="str">
        <f>IFERROR(HLOOKUP(#REF!,'[1]olah data'!$AK$16:$CX$26,D57,0),"")</f>
        <v/>
      </c>
      <c r="G57" s="194" t="str">
        <f>IFERROR(HLOOKUP(#REF!,'[1]olah data'!$AK$29:$CX$39,D57,0),"")</f>
        <v/>
      </c>
      <c r="H57" s="194" t="str">
        <f>IFERROR(HLOOKUP(#REF!,'[1]olah data'!$AJ$42:$AU$46,D57,0),"")</f>
        <v/>
      </c>
      <c r="Y57" s="262" t="s">
        <v>62</v>
      </c>
      <c r="Z57" s="253" t="s">
        <v>63</v>
      </c>
      <c r="AA57" s="194" t="str">
        <f>[1]ADMIN!F23</f>
        <v>Bahasa Inggris</v>
      </c>
      <c r="AB57" s="194" t="s">
        <v>64</v>
      </c>
      <c r="AC57" s="254">
        <f>[1]ADMIN!J23</f>
        <v>7.5</v>
      </c>
      <c r="AD57" s="194">
        <v>5</v>
      </c>
      <c r="AE57" s="255">
        <f>IFERROR(HLOOKUP($AD$53,'olah data'!$B$2:$K$42,AD57,0),"")</f>
        <v>19748</v>
      </c>
      <c r="AF57" s="255" t="str">
        <f>IFERROR(HLOOKUP($AD$53,'olah data'!$N$2:$W$42,AD57,0),"")</f>
        <v>ALBIN RAFIF</v>
      </c>
      <c r="AG57" s="255" t="str">
        <f>IFERROR(HLOOKUP($AD$53,'[1]olah data'!$Z$2:$AI$42,AD57,0),"")</f>
        <v/>
      </c>
      <c r="AH57" s="194">
        <v>4</v>
      </c>
      <c r="AI57" s="255"/>
      <c r="AJ57" s="255"/>
      <c r="AK57" s="255"/>
      <c r="AL57" s="255"/>
      <c r="AM57" s="255"/>
    </row>
    <row r="58" spans="1:49" hidden="1">
      <c r="A58" s="221"/>
      <c r="D58" s="194">
        <v>5</v>
      </c>
      <c r="E58" s="194" t="str">
        <f>IFERROR(HLOOKUP(#REF!,'[1]olah data'!$AK$3:$CX$13,D58,0),"")</f>
        <v/>
      </c>
      <c r="F58" s="194" t="str">
        <f>IFERROR(HLOOKUP(#REF!,'[1]olah data'!$AK$16:$CX$26,D58,0),"")</f>
        <v/>
      </c>
      <c r="G58" s="194" t="str">
        <f>IFERROR(HLOOKUP(#REF!,'[1]olah data'!$AK$29:$CX$39,D58,0),"")</f>
        <v/>
      </c>
      <c r="H58" s="194" t="str">
        <f>IFERROR(HLOOKUP(#REF!,'[1]olah data'!$AJ$42:$AU$46,D58,0),"")</f>
        <v/>
      </c>
      <c r="Y58" s="262" t="s">
        <v>65</v>
      </c>
      <c r="Z58" s="253" t="s">
        <v>5</v>
      </c>
      <c r="AA58" s="194" t="str">
        <f>[1]ADMIN!F24</f>
        <v>Matematika</v>
      </c>
      <c r="AB58" s="194" t="s">
        <v>66</v>
      </c>
      <c r="AC58" s="254">
        <f>[1]ADMIN!J24</f>
        <v>7.2</v>
      </c>
      <c r="AD58" s="194">
        <v>6</v>
      </c>
      <c r="AE58" s="255">
        <f>IFERROR(HLOOKUP($AD$53,'olah data'!$B$2:$K$42,AD58,0),"")</f>
        <v>19706</v>
      </c>
      <c r="AF58" s="255" t="str">
        <f>IFERROR(HLOOKUP($AD$53,'olah data'!$N$2:$W$42,AD58,0),"")</f>
        <v>ALFATH DEKA PANCORO</v>
      </c>
      <c r="AG58" s="255" t="str">
        <f>IFERROR(HLOOKUP($AD$53,'[1]olah data'!$Z$2:$AI$42,AD58,0),"")</f>
        <v/>
      </c>
      <c r="AH58" s="194">
        <v>5</v>
      </c>
      <c r="AI58" s="255"/>
      <c r="AJ58" s="255"/>
      <c r="AK58" s="255"/>
      <c r="AL58" s="255"/>
      <c r="AM58" s="255"/>
    </row>
    <row r="59" spans="1:49" hidden="1">
      <c r="A59" s="221"/>
      <c r="D59" s="194">
        <v>6</v>
      </c>
      <c r="E59" s="194" t="str">
        <f>IFERROR(HLOOKUP(#REF!,'[1]olah data'!$AK$3:$CX$13,D59,0),"")</f>
        <v/>
      </c>
      <c r="F59" s="194" t="str">
        <f>IFERROR(HLOOKUP(#REF!,'[1]olah data'!$AK$16:$CX$26,D59,0),"")</f>
        <v/>
      </c>
      <c r="G59" s="194" t="str">
        <f>IFERROR(HLOOKUP(#REF!,'[1]olah data'!$AK$29:$CX$39,D59,0),"")</f>
        <v/>
      </c>
      <c r="Y59" s="262" t="s">
        <v>67</v>
      </c>
      <c r="Z59" s="253" t="s">
        <v>3</v>
      </c>
      <c r="AA59" s="194" t="str">
        <f>[1]ADMIN!F25</f>
        <v>Ilmu Pengetahuan Alam</v>
      </c>
      <c r="AB59" s="194" t="s">
        <v>68</v>
      </c>
      <c r="AC59" s="254">
        <f>[1]ADMIN!J25</f>
        <v>7</v>
      </c>
      <c r="AD59" s="194">
        <v>7</v>
      </c>
      <c r="AE59" s="255">
        <f>IFERROR(HLOOKUP($AD$53,'olah data'!$B$2:$K$42,AD59,0),"")</f>
        <v>19664</v>
      </c>
      <c r="AF59" s="255" t="str">
        <f>IFERROR(HLOOKUP($AD$53,'olah data'!$N$2:$W$42,AD59,0),"")</f>
        <v>ALHADAN PUTRA FEBRIANSYAH</v>
      </c>
      <c r="AG59" s="255" t="str">
        <f>IFERROR(HLOOKUP($AD$53,'[1]olah data'!$Z$2:$AI$42,AD59,0),"")</f>
        <v/>
      </c>
      <c r="AH59" s="194">
        <v>6</v>
      </c>
      <c r="AI59" s="255"/>
      <c r="AJ59" s="255"/>
      <c r="AK59" s="255"/>
      <c r="AL59" s="255"/>
      <c r="AM59" s="255"/>
    </row>
    <row r="60" spans="1:49" hidden="1">
      <c r="A60" s="221"/>
      <c r="D60" s="194">
        <v>7</v>
      </c>
      <c r="E60" s="194" t="str">
        <f>IFERROR(HLOOKUP(#REF!,'[1]olah data'!$AK$3:$CX$13,D60,0),"")</f>
        <v/>
      </c>
      <c r="F60" s="194" t="str">
        <f>IFERROR(HLOOKUP(#REF!,'[1]olah data'!$AK$16:$CX$26,D60,0),"")</f>
        <v/>
      </c>
      <c r="G60" s="194" t="str">
        <f>IFERROR(HLOOKUP(#REF!,'[1]olah data'!$AK$29:$CX$39,D60,0),"")</f>
        <v/>
      </c>
      <c r="Y60" s="262" t="s">
        <v>69</v>
      </c>
      <c r="Z60" s="253" t="s">
        <v>70</v>
      </c>
      <c r="AA60" s="194" t="str">
        <f>[1]ADMIN!F26</f>
        <v>Ilmu Pengetahuan Sosial</v>
      </c>
      <c r="AB60" s="194" t="s">
        <v>71</v>
      </c>
      <c r="AC60" s="254">
        <f>[1]ADMIN!J26</f>
        <v>7.5</v>
      </c>
      <c r="AD60" s="194">
        <v>8</v>
      </c>
      <c r="AE60" s="255">
        <f>IFERROR(HLOOKUP($AD$53,'olah data'!$B$2:$K$42,AD60,0),"")</f>
        <v>19585</v>
      </c>
      <c r="AF60" s="255" t="str">
        <f>IFERROR(HLOOKUP($AD$53,'olah data'!$N$2:$W$42,AD60,0),"")</f>
        <v>ATAR AMIRRULLAH PUTRA RAMADHAN</v>
      </c>
      <c r="AG60" s="255" t="str">
        <f>IFERROR(HLOOKUP($AD$53,'[1]olah data'!$Z$2:$AI$42,AD60,0),"")</f>
        <v/>
      </c>
      <c r="AH60" s="194">
        <v>7</v>
      </c>
      <c r="AI60" s="255"/>
      <c r="AJ60" s="255"/>
      <c r="AK60" s="255"/>
      <c r="AL60" s="255"/>
      <c r="AM60" s="255"/>
    </row>
    <row r="61" spans="1:49" hidden="1">
      <c r="A61" s="221"/>
      <c r="D61" s="194">
        <v>8</v>
      </c>
      <c r="E61" s="194" t="str">
        <f>IFERROR(HLOOKUP(#REF!,'[1]olah data'!$AK$3:$CX$13,D61,0),"")</f>
        <v/>
      </c>
      <c r="F61" s="194" t="str">
        <f>IFERROR(HLOOKUP(#REF!,'[1]olah data'!$AK$16:$CX$26,D61,0),"")</f>
        <v/>
      </c>
      <c r="G61" s="194" t="str">
        <f>IFERROR(HLOOKUP(#REF!,'[1]olah data'!$AK$29:$CX$39,D61,0),"")</f>
        <v/>
      </c>
      <c r="Y61" s="262" t="s">
        <v>72</v>
      </c>
      <c r="Z61" s="253" t="s">
        <v>73</v>
      </c>
      <c r="AA61" s="194" t="str">
        <f>[1]ADMIN!F27</f>
        <v>Seni Budaya</v>
      </c>
      <c r="AB61" s="194" t="s">
        <v>74</v>
      </c>
      <c r="AC61" s="254">
        <f>[1]ADMIN!J27</f>
        <v>7.5</v>
      </c>
      <c r="AD61" s="194">
        <v>9</v>
      </c>
      <c r="AE61" s="255">
        <f>IFERROR(HLOOKUP($AD$53,'olah data'!$B$2:$K$42,AD61,0),"")</f>
        <v>19542</v>
      </c>
      <c r="AF61" s="255" t="str">
        <f>IFERROR(HLOOKUP($AD$53,'olah data'!$N$2:$W$42,AD61,0),"")</f>
        <v>AULIA ZAHRA RAMADHANI SAHIDAH</v>
      </c>
      <c r="AG61" s="255" t="str">
        <f>IFERROR(HLOOKUP($AD$53,'[1]olah data'!$Z$2:$AI$42,AD61,0),"")</f>
        <v/>
      </c>
      <c r="AH61" s="194">
        <v>8</v>
      </c>
      <c r="AI61" s="255"/>
      <c r="AJ61" s="255"/>
      <c r="AK61" s="255"/>
      <c r="AL61" s="255"/>
      <c r="AM61" s="255"/>
    </row>
    <row r="62" spans="1:49" hidden="1">
      <c r="A62" s="221"/>
      <c r="D62" s="194">
        <v>9</v>
      </c>
      <c r="E62" s="194" t="str">
        <f>IFERROR(HLOOKUP(#REF!,'[1]olah data'!$AK$3:$CX$13,D62,0),"")</f>
        <v/>
      </c>
      <c r="F62" s="194" t="str">
        <f>IFERROR(HLOOKUP(#REF!,'[1]olah data'!$AK$16:$CX$26,D62,0),"")</f>
        <v/>
      </c>
      <c r="G62" s="194" t="str">
        <f>IFERROR(HLOOKUP(#REF!,'[1]olah data'!$AK$29:$CX$39,D62,0),"")</f>
        <v/>
      </c>
      <c r="Y62" s="262" t="s">
        <v>75</v>
      </c>
      <c r="Z62" s="253" t="s">
        <v>76</v>
      </c>
      <c r="AA62" s="194" t="str">
        <f>[1]ADMIN!F28</f>
        <v>Pendidikan Jasmani, Olah Raga, dan Kesehatan</v>
      </c>
      <c r="AB62" s="194" t="s">
        <v>77</v>
      </c>
      <c r="AC62" s="254">
        <f>[1]ADMIN!J28</f>
        <v>7.5</v>
      </c>
      <c r="AD62" s="194">
        <v>10</v>
      </c>
      <c r="AE62" s="255">
        <f>IFERROR(HLOOKUP($AD$53,'olah data'!$B$2:$K$42,AD62,0),"")</f>
        <v>19625</v>
      </c>
      <c r="AF62" s="255" t="str">
        <f>IFERROR(HLOOKUP($AD$53,'olah data'!$N$2:$W$42,AD62,0),"")</f>
        <v>BIMA KHARISMA</v>
      </c>
      <c r="AG62" s="255" t="str">
        <f>IFERROR(HLOOKUP($AD$53,'[1]olah data'!$Z$2:$AI$42,AD62,0),"")</f>
        <v/>
      </c>
      <c r="AH62" s="194">
        <v>9</v>
      </c>
      <c r="AI62" s="255"/>
      <c r="AJ62" s="255"/>
      <c r="AK62" s="255"/>
      <c r="AL62" s="255"/>
      <c r="AM62" s="255"/>
    </row>
    <row r="63" spans="1:49" hidden="1">
      <c r="A63" s="221"/>
      <c r="D63" s="194">
        <v>10</v>
      </c>
      <c r="E63" s="194" t="str">
        <f>IFERROR(HLOOKUP(#REF!,'[1]olah data'!$AK$3:$CX$13,D63,0),"")</f>
        <v/>
      </c>
      <c r="F63" s="194" t="str">
        <f>IFERROR(HLOOKUP(#REF!,'[1]olah data'!$AK$16:$CX$26,D63,0),"")</f>
        <v/>
      </c>
      <c r="G63" s="194" t="str">
        <f>IFERROR(HLOOKUP(#REF!,'[1]olah data'!$AK$29:$CX$39,D63,0),"")</f>
        <v/>
      </c>
      <c r="Y63" s="262" t="s">
        <v>78</v>
      </c>
      <c r="Z63" s="253" t="s">
        <v>79</v>
      </c>
      <c r="AA63" s="194" t="e">
        <f>[1]ADMIN!F29</f>
        <v>#REF!</v>
      </c>
      <c r="AB63" s="194" t="s">
        <v>80</v>
      </c>
      <c r="AC63" s="254" t="e">
        <f>[1]ADMIN!J29</f>
        <v>#REF!</v>
      </c>
      <c r="AD63" s="194">
        <v>11</v>
      </c>
      <c r="AE63" s="255">
        <f>IFERROR(HLOOKUP($AD$53,'olah data'!$B$2:$K$42,AD63,0),"")</f>
        <v>19761</v>
      </c>
      <c r="AF63" s="255" t="str">
        <f>IFERROR(HLOOKUP($AD$53,'olah data'!$N$2:$W$42,AD63,0),"")</f>
        <v>DINI RIZKI AULIAWATI</v>
      </c>
      <c r="AG63" s="255" t="str">
        <f>IFERROR(HLOOKUP($AD$53,'[1]olah data'!$Z$2:$AI$42,AD63,0),"")</f>
        <v/>
      </c>
      <c r="AH63" s="194">
        <v>10</v>
      </c>
      <c r="AI63" s="255"/>
      <c r="AJ63" s="255"/>
      <c r="AK63" s="255"/>
      <c r="AL63" s="255"/>
      <c r="AM63" s="255"/>
    </row>
    <row r="64" spans="1:49" hidden="1">
      <c r="A64" s="221"/>
      <c r="D64" s="194">
        <v>11</v>
      </c>
      <c r="E64" s="194" t="str">
        <f>IFERROR(HLOOKUP(#REF!,'[1]olah data'!$AK$3:$CX$13,D64,0),"")</f>
        <v/>
      </c>
      <c r="F64" s="194" t="str">
        <f>IFERROR(HLOOKUP(#REF!,'[1]olah data'!$AK$16:$CX$26,D64,0),"")</f>
        <v/>
      </c>
      <c r="G64" s="194" t="str">
        <f>IFERROR(HLOOKUP(#REF!,'[1]olah data'!$AK$29:$CX$39,D64,0),"")</f>
        <v/>
      </c>
      <c r="Y64" s="262" t="s">
        <v>81</v>
      </c>
      <c r="Z64" s="253" t="s">
        <v>82</v>
      </c>
      <c r="AD64" s="194">
        <v>12</v>
      </c>
      <c r="AE64" s="255">
        <f>IFERROR(HLOOKUP($AD$53,'olah data'!$B$2:$K$42,AD64,0),"")</f>
        <v>19631</v>
      </c>
      <c r="AF64" s="255" t="str">
        <f>IFERROR(HLOOKUP($AD$53,'olah data'!$N$2:$W$42,AD64,0),"")</f>
        <v>DIVA AURELYA PUTRI</v>
      </c>
      <c r="AG64" s="255" t="str">
        <f>IFERROR(HLOOKUP($AD$53,'[1]olah data'!$Z$2:$AI$42,AD64,0),"")</f>
        <v/>
      </c>
      <c r="AH64" s="194">
        <v>11</v>
      </c>
      <c r="AI64" s="255"/>
      <c r="AJ64" s="255"/>
      <c r="AK64" s="255"/>
    </row>
    <row r="65" spans="1:37" hidden="1">
      <c r="A65" s="221"/>
      <c r="Y65" s="262" t="s">
        <v>83</v>
      </c>
      <c r="Z65" s="253"/>
      <c r="AD65" s="194">
        <v>13</v>
      </c>
      <c r="AE65" s="255">
        <f>IFERROR(HLOOKUP($AD$53,'olah data'!$B$2:$K$42,AD65,0),"")</f>
        <v>19632</v>
      </c>
      <c r="AF65" s="255" t="str">
        <f>IFERROR(HLOOKUP($AD$53,'olah data'!$N$2:$W$42,AD65,0),"")</f>
        <v>DUTA SURYAWAN PUTRA</v>
      </c>
      <c r="AG65" s="255" t="str">
        <f>IFERROR(HLOOKUP($AD$53,'[1]olah data'!$Z$2:$AI$42,AD65,0),"")</f>
        <v/>
      </c>
      <c r="AH65" s="194">
        <v>12</v>
      </c>
      <c r="AI65" s="255"/>
      <c r="AJ65" s="255"/>
      <c r="AK65" s="255"/>
    </row>
    <row r="66" spans="1:37" hidden="1">
      <c r="A66" s="221"/>
      <c r="Y66" s="262" t="s">
        <v>84</v>
      </c>
      <c r="Z66" s="253"/>
      <c r="AD66" s="194">
        <v>14</v>
      </c>
      <c r="AE66" s="255">
        <f>IFERROR(HLOOKUP($AD$53,'olah data'!$B$2:$K$42,AD66,0),"")</f>
        <v>19717</v>
      </c>
      <c r="AF66" s="255" t="str">
        <f>IFERROR(HLOOKUP($AD$53,'olah data'!$N$2:$W$42,AD66,0),"")</f>
        <v>ERLIN DIA TRAMININGSIH</v>
      </c>
      <c r="AG66" s="255" t="str">
        <f>IFERROR(HLOOKUP($AD$53,'[1]olah data'!$Z$2:$AI$42,AD66,0),"")</f>
        <v/>
      </c>
      <c r="AH66" s="194">
        <v>13</v>
      </c>
      <c r="AI66" s="255"/>
      <c r="AJ66" s="255"/>
      <c r="AK66" s="255"/>
    </row>
    <row r="67" spans="1:37" hidden="1">
      <c r="A67" s="221"/>
      <c r="Y67" s="262" t="s">
        <v>85</v>
      </c>
      <c r="Z67" s="253"/>
      <c r="AD67" s="194">
        <v>15</v>
      </c>
      <c r="AE67" s="255">
        <f>IFERROR(HLOOKUP($AD$53,'olah data'!$B$2:$K$42,AD67,0),"")</f>
        <v>19840</v>
      </c>
      <c r="AF67" s="255" t="str">
        <f>IFERROR(HLOOKUP($AD$53,'olah data'!$N$2:$W$42,AD67,0),"")</f>
        <v>FEBRI BUDI SETIYAWAN</v>
      </c>
      <c r="AG67" s="255" t="str">
        <f>IFERROR(HLOOKUP($AD$53,'[1]olah data'!$Z$2:$AI$42,AD67,0),"")</f>
        <v/>
      </c>
      <c r="AH67" s="194">
        <v>14</v>
      </c>
      <c r="AI67" s="255"/>
      <c r="AJ67" s="255"/>
      <c r="AK67" s="255"/>
    </row>
    <row r="68" spans="1:37" hidden="1">
      <c r="A68" s="221"/>
      <c r="Y68" s="262" t="s">
        <v>86</v>
      </c>
      <c r="Z68" s="253"/>
      <c r="AD68" s="194">
        <v>16</v>
      </c>
      <c r="AE68" s="255">
        <f>IFERROR(HLOOKUP($AD$53,'olah data'!$B$2:$K$42,AD68,0),"")</f>
        <v>19841</v>
      </c>
      <c r="AF68" s="255" t="str">
        <f>IFERROR(HLOOKUP($AD$53,'olah data'!$N$2:$W$42,AD68,0),"")</f>
        <v>FITRI RAMADHANI</v>
      </c>
      <c r="AG68" s="255" t="str">
        <f>IFERROR(HLOOKUP($AD$53,'[1]olah data'!$Z$2:$AI$42,AD68,0),"")</f>
        <v/>
      </c>
      <c r="AH68" s="194">
        <v>15</v>
      </c>
      <c r="AI68" s="255"/>
      <c r="AJ68" s="255"/>
      <c r="AK68" s="255"/>
    </row>
    <row r="69" spans="1:37" hidden="1">
      <c r="A69" s="221"/>
      <c r="Y69" s="262" t="s">
        <v>87</v>
      </c>
      <c r="Z69" s="253"/>
      <c r="AD69" s="194">
        <v>17</v>
      </c>
      <c r="AE69" s="255">
        <f>IFERROR(HLOOKUP($AD$53,'olah data'!$B$2:$K$42,AD69,0),"")</f>
        <v>19591</v>
      </c>
      <c r="AF69" s="255" t="str">
        <f>IFERROR(HLOOKUP($AD$53,'olah data'!$N$2:$W$42,AD69,0),"")</f>
        <v>FLORENSIA ANGELINA HAYU</v>
      </c>
      <c r="AG69" s="255" t="str">
        <f>IFERROR(HLOOKUP($AD$53,'[1]olah data'!$Z$2:$AI$42,AD69,0),"")</f>
        <v/>
      </c>
      <c r="AH69" s="194">
        <v>16</v>
      </c>
      <c r="AI69" s="255"/>
      <c r="AJ69" s="255"/>
      <c r="AK69" s="255"/>
    </row>
    <row r="70" spans="1:37" hidden="1">
      <c r="A70" s="221"/>
      <c r="Y70" s="262" t="s">
        <v>88</v>
      </c>
      <c r="Z70" s="253"/>
      <c r="AD70" s="194">
        <v>18</v>
      </c>
      <c r="AE70" s="255">
        <f>IFERROR(HLOOKUP($AD$53,'olah data'!$B$2:$K$42,AD70,0),"")</f>
        <v>19638</v>
      </c>
      <c r="AF70" s="255" t="str">
        <f>IFERROR(HLOOKUP($AD$53,'olah data'!$N$2:$W$42,AD70,0),"")</f>
        <v>HAPPY DANIELKA MAHARANI PUTRI</v>
      </c>
      <c r="AG70" s="255" t="str">
        <f>IFERROR(HLOOKUP($AD$53,'[1]olah data'!$Z$2:$AI$42,AD70,0),"")</f>
        <v/>
      </c>
      <c r="AH70" s="194">
        <v>17</v>
      </c>
      <c r="AI70" s="255"/>
      <c r="AJ70" s="255"/>
      <c r="AK70" s="255"/>
    </row>
    <row r="71" spans="1:37" hidden="1">
      <c r="A71" s="221"/>
      <c r="Y71" s="262" t="s">
        <v>89</v>
      </c>
      <c r="Z71" s="253"/>
      <c r="AD71" s="194">
        <v>19</v>
      </c>
      <c r="AE71" s="255">
        <f>IFERROR(HLOOKUP($AD$53,'olah data'!$B$2:$K$42,AD71,0),"")</f>
        <v>19595</v>
      </c>
      <c r="AF71" s="255" t="str">
        <f>IFERROR(HLOOKUP($AD$53,'olah data'!$N$2:$W$42,AD71,0),"")</f>
        <v>I KADEK KRISNA WIDNYANA</v>
      </c>
      <c r="AG71" s="255" t="str">
        <f>IFERROR(HLOOKUP($AD$53,'[1]olah data'!$Z$2:$AI$42,AD71,0),"")</f>
        <v/>
      </c>
      <c r="AH71" s="194">
        <v>18</v>
      </c>
      <c r="AI71" s="255"/>
      <c r="AJ71" s="255"/>
      <c r="AK71" s="255"/>
    </row>
    <row r="72" spans="1:37" hidden="1">
      <c r="A72" s="221"/>
      <c r="Y72" s="262" t="s">
        <v>90</v>
      </c>
      <c r="Z72" s="253"/>
      <c r="AD72" s="194">
        <v>20</v>
      </c>
      <c r="AE72" s="255">
        <f>IFERROR(HLOOKUP($AD$53,'olah data'!$B$2:$K$42,AD72,0),"")</f>
        <v>19596</v>
      </c>
      <c r="AF72" s="255" t="str">
        <f>IFERROR(HLOOKUP($AD$53,'olah data'!$N$2:$W$42,AD72,0),"")</f>
        <v>IIS SURYANI MURNI</v>
      </c>
      <c r="AG72" s="255" t="str">
        <f>IFERROR(HLOOKUP($AD$53,'[1]olah data'!$Z$2:$AI$42,AD72,0),"")</f>
        <v/>
      </c>
      <c r="AH72" s="194">
        <v>19</v>
      </c>
      <c r="AI72" s="255"/>
      <c r="AJ72" s="255"/>
      <c r="AK72" s="255"/>
    </row>
    <row r="73" spans="1:37" hidden="1">
      <c r="A73" s="221"/>
      <c r="Y73" s="262" t="s">
        <v>91</v>
      </c>
      <c r="Z73" s="253"/>
      <c r="AD73" s="194">
        <v>21</v>
      </c>
      <c r="AE73" s="255">
        <f>IFERROR(HLOOKUP($AD$53,'olah data'!$B$2:$K$42,AD73,0),"")</f>
        <v>19676</v>
      </c>
      <c r="AF73" s="255" t="str">
        <f>IFERROR(HLOOKUP($AD$53,'olah data'!$N$2:$W$42,AD73,0),"")</f>
        <v>JIHAN NABILAH</v>
      </c>
      <c r="AG73" s="255" t="str">
        <f>IFERROR(HLOOKUP($AD$53,'[1]olah data'!$Z$2:$AI$42,AD73,0),"")</f>
        <v/>
      </c>
      <c r="AH73" s="194">
        <v>20</v>
      </c>
      <c r="AI73" s="255"/>
      <c r="AJ73" s="255"/>
      <c r="AK73" s="255"/>
    </row>
    <row r="74" spans="1:37" hidden="1">
      <c r="A74" s="221"/>
      <c r="Y74" s="262" t="s">
        <v>92</v>
      </c>
      <c r="Z74" s="253"/>
      <c r="AD74" s="194">
        <v>22</v>
      </c>
      <c r="AE74" s="255">
        <f>IFERROR(HLOOKUP($AD$53,'olah data'!$B$2:$K$42,AD74,0),"")</f>
        <v>19681</v>
      </c>
      <c r="AF74" s="255" t="str">
        <f>IFERROR(HLOOKUP($AD$53,'olah data'!$N$2:$W$42,AD74,0),"")</f>
        <v>MAULANA ALI DHANISWARA</v>
      </c>
      <c r="AG74" s="255" t="str">
        <f>IFERROR(HLOOKUP($AD$53,'[1]olah data'!$Z$2:$AI$42,AD74,0),"")</f>
        <v/>
      </c>
      <c r="AH74" s="194">
        <v>21</v>
      </c>
      <c r="AI74" s="255"/>
      <c r="AJ74" s="255"/>
      <c r="AK74" s="255"/>
    </row>
    <row r="75" spans="1:37" hidden="1">
      <c r="Y75" s="262" t="s">
        <v>93</v>
      </c>
      <c r="Z75" s="253"/>
      <c r="AD75" s="194">
        <v>23</v>
      </c>
      <c r="AE75" s="255">
        <f>IFERROR(HLOOKUP($AD$53,'olah data'!$B$2:$K$42,AD75,0),"")</f>
        <v>19682</v>
      </c>
      <c r="AF75" s="255" t="str">
        <f>IFERROR(HLOOKUP($AD$53,'olah data'!$N$2:$W$42,AD75,0),"")</f>
        <v>MEYLINDA KURNIA PUTRI</v>
      </c>
      <c r="AG75" s="255" t="str">
        <f>IFERROR(HLOOKUP($AD$53,'[1]olah data'!$Z$2:$AI$42,AD75,0),"")</f>
        <v/>
      </c>
      <c r="AH75" s="194">
        <v>22</v>
      </c>
      <c r="AI75" s="255"/>
      <c r="AJ75" s="255"/>
      <c r="AK75" s="255"/>
    </row>
    <row r="76" spans="1:37" hidden="1">
      <c r="Y76" s="262" t="s">
        <v>94</v>
      </c>
      <c r="Z76" s="253"/>
      <c r="AD76" s="194">
        <v>24</v>
      </c>
      <c r="AE76" s="255">
        <f>IFERROR(HLOOKUP($AD$53,'olah data'!$B$2:$K$42,AD76,0),"")</f>
        <v>19602</v>
      </c>
      <c r="AF76" s="255" t="str">
        <f>IFERROR(HLOOKUP($AD$53,'olah data'!$N$2:$W$42,AD76,0),"")</f>
        <v>MOCHAMAD HELMI</v>
      </c>
      <c r="AG76" s="255" t="str">
        <f>IFERROR(HLOOKUP($AD$53,'[1]olah data'!$Z$2:$AI$42,AD76,0),"")</f>
        <v/>
      </c>
      <c r="AH76" s="194">
        <v>23</v>
      </c>
      <c r="AI76" s="255"/>
      <c r="AJ76" s="255"/>
      <c r="AK76" s="255"/>
    </row>
    <row r="77" spans="1:37" hidden="1">
      <c r="Y77" s="262" t="s">
        <v>95</v>
      </c>
      <c r="Z77" s="253"/>
      <c r="AD77" s="194">
        <v>25</v>
      </c>
      <c r="AE77" s="255">
        <f>IFERROR(HLOOKUP($AD$53,'olah data'!$B$2:$K$42,AD77,0),"")</f>
        <v>19684</v>
      </c>
      <c r="AF77" s="255" t="str">
        <f>IFERROR(HLOOKUP($AD$53,'olah data'!$N$2:$W$42,AD77,0),"")</f>
        <v>MUH. DAFFA RAMADHAN</v>
      </c>
      <c r="AG77" s="255" t="str">
        <f>IFERROR(HLOOKUP($AD$53,'[1]olah data'!$Z$2:$AI$42,AD77,0),"")</f>
        <v/>
      </c>
      <c r="AH77" s="194">
        <v>24</v>
      </c>
      <c r="AI77" s="255"/>
      <c r="AJ77" s="255"/>
      <c r="AK77" s="255"/>
    </row>
    <row r="78" spans="1:37" hidden="1">
      <c r="Y78" s="262" t="s">
        <v>96</v>
      </c>
      <c r="Z78" s="253"/>
      <c r="AD78" s="194">
        <v>26</v>
      </c>
      <c r="AE78" s="255">
        <f>IFERROR(HLOOKUP($AD$53,'olah data'!$B$2:$K$42,AD78,0),"")</f>
        <v>19603</v>
      </c>
      <c r="AF78" s="255" t="str">
        <f>IFERROR(HLOOKUP($AD$53,'olah data'!$N$2:$W$42,AD78,0),"")</f>
        <v>MUHAMMAD ILHAM RAMADHANI</v>
      </c>
      <c r="AG78" s="255" t="str">
        <f>IFERROR(HLOOKUP($AD$53,'[1]olah data'!$Z$2:$AI$42,AD78,0),"")</f>
        <v/>
      </c>
      <c r="AH78" s="194">
        <v>25</v>
      </c>
      <c r="AI78" s="255"/>
      <c r="AJ78" s="255"/>
      <c r="AK78" s="255"/>
    </row>
    <row r="79" spans="1:37" hidden="1">
      <c r="Y79" s="262" t="s">
        <v>97</v>
      </c>
      <c r="Z79" s="253"/>
      <c r="AD79" s="194">
        <v>27</v>
      </c>
      <c r="AE79" s="255">
        <f>IFERROR(HLOOKUP($AD$53,'olah data'!$B$2:$K$42,AD79,0),"")</f>
        <v>19650</v>
      </c>
      <c r="AF79" s="255" t="str">
        <f>IFERROR(HLOOKUP($AD$53,'olah data'!$N$2:$W$42,AD79,0),"")</f>
        <v>NADIA RAHMADANI</v>
      </c>
      <c r="AG79" s="255" t="str">
        <f>IFERROR(HLOOKUP($AD$53,'[1]olah data'!$Z$2:$AI$42,AD79,0),"")</f>
        <v/>
      </c>
      <c r="AH79" s="194">
        <v>26</v>
      </c>
      <c r="AI79" s="255"/>
      <c r="AJ79" s="255"/>
      <c r="AK79" s="255"/>
    </row>
    <row r="80" spans="1:37" hidden="1">
      <c r="Y80" s="262" t="s">
        <v>98</v>
      </c>
      <c r="Z80" s="253"/>
      <c r="AD80" s="194">
        <v>28</v>
      </c>
      <c r="AE80" s="255">
        <f>IFERROR(HLOOKUP($AD$53,'olah data'!$B$2:$K$42,AD80,0),"")</f>
        <v>19651</v>
      </c>
      <c r="AF80" s="255" t="str">
        <f>IFERROR(HLOOKUP($AD$53,'olah data'!$N$2:$W$42,AD80,0),"")</f>
        <v>NAJA AN NAZILI IZZUL AZKA</v>
      </c>
      <c r="AG80" s="255" t="str">
        <f>IFERROR(HLOOKUP($AD$53,'[1]olah data'!$Z$2:$AI$42,AD80,0),"")</f>
        <v/>
      </c>
      <c r="AH80" s="194">
        <v>27</v>
      </c>
      <c r="AI80" s="255"/>
      <c r="AJ80" s="255"/>
      <c r="AK80" s="255"/>
    </row>
    <row r="81" spans="25:37" hidden="1">
      <c r="Y81" s="262" t="s">
        <v>99</v>
      </c>
      <c r="Z81" s="253"/>
      <c r="AD81" s="194">
        <v>29</v>
      </c>
      <c r="AE81" s="255">
        <f>IFERROR(HLOOKUP($AD$53,'olah data'!$B$2:$K$42,AD81,0),"")</f>
        <v>19691</v>
      </c>
      <c r="AF81" s="255" t="str">
        <f>IFERROR(HLOOKUP($AD$53,'olah data'!$N$2:$W$42,AD81,0),"")</f>
        <v>NIKEN AYU ANDINI</v>
      </c>
      <c r="AG81" s="255" t="str">
        <f>IFERROR(HLOOKUP($AD$53,'[1]olah data'!$Z$2:$AI$42,AD81,0),"")</f>
        <v/>
      </c>
      <c r="AH81" s="194">
        <v>28</v>
      </c>
      <c r="AI81" s="255"/>
      <c r="AJ81" s="255"/>
      <c r="AK81" s="255"/>
    </row>
    <row r="82" spans="25:37" hidden="1">
      <c r="Y82" s="262" t="s">
        <v>100</v>
      </c>
      <c r="Z82" s="253"/>
      <c r="AD82" s="194">
        <v>30</v>
      </c>
      <c r="AE82" s="255">
        <f>IFERROR(HLOOKUP($AD$53,'olah data'!$B$2:$K$42,AD82,0),"")</f>
        <v>19780</v>
      </c>
      <c r="AF82" s="255" t="str">
        <f>IFERROR(HLOOKUP($AD$53,'olah data'!$N$2:$W$42,AD82,0),"")</f>
        <v>RAFFA ALBANI GUEIVARA</v>
      </c>
      <c r="AG82" s="255" t="str">
        <f>IFERROR(HLOOKUP($AD$53,'[1]olah data'!$Z$2:$AI$42,AD82,0),"")</f>
        <v/>
      </c>
      <c r="AH82" s="194">
        <v>29</v>
      </c>
      <c r="AI82" s="255"/>
      <c r="AJ82" s="255"/>
      <c r="AK82" s="255"/>
    </row>
    <row r="83" spans="25:37" hidden="1">
      <c r="Y83" s="262" t="s">
        <v>101</v>
      </c>
      <c r="Z83" s="253"/>
      <c r="AD83" s="194">
        <v>31</v>
      </c>
      <c r="AE83" s="255">
        <f>IFERROR(HLOOKUP($AD$53,'olah data'!$B$2:$K$42,AD83,0),"")</f>
        <v>19737</v>
      </c>
      <c r="AF83" s="255" t="str">
        <f>IFERROR(HLOOKUP($AD$53,'olah data'!$N$2:$W$42,AD83,0),"")</f>
        <v>RASSYA RIFKY SETYAWAN  *</v>
      </c>
      <c r="AG83" s="255" t="str">
        <f>IFERROR(HLOOKUP($AD$53,'[1]olah data'!$Z$2:$AI$42,AD83,0),"")</f>
        <v/>
      </c>
      <c r="AH83" s="194">
        <v>30</v>
      </c>
      <c r="AI83" s="255"/>
      <c r="AJ83" s="255"/>
      <c r="AK83" s="255"/>
    </row>
    <row r="84" spans="25:37" hidden="1">
      <c r="AD84" s="194">
        <v>32</v>
      </c>
      <c r="AE84" s="255">
        <f>IFERROR(HLOOKUP($AD$53,'olah data'!$B$2:$K$42,AD84,0),"")</f>
        <v>19695</v>
      </c>
      <c r="AF84" s="255" t="str">
        <f>IFERROR(HLOOKUP($AD$53,'olah data'!$N$2:$W$42,AD84,0),"")</f>
        <v>RIZKI RAMADHAN</v>
      </c>
      <c r="AG84" s="255" t="str">
        <f>IFERROR(HLOOKUP($AD$53,'[1]olah data'!$Z$2:$AI$42,AD84,0),"")</f>
        <v/>
      </c>
      <c r="AH84" s="194">
        <v>31</v>
      </c>
      <c r="AI84" s="255"/>
      <c r="AJ84" s="255"/>
      <c r="AK84" s="255"/>
    </row>
    <row r="85" spans="25:37" hidden="1">
      <c r="AD85" s="194">
        <v>33</v>
      </c>
      <c r="AE85" s="255">
        <f>IFERROR(HLOOKUP($AD$53,'olah data'!$B$2:$K$42,AD85,0),"")</f>
        <v>19824</v>
      </c>
      <c r="AF85" s="255" t="str">
        <f>IFERROR(HLOOKUP($AD$53,'olah data'!$N$2:$W$42,AD85,0),"")</f>
        <v>SALSA ALIYA NABILATUNNISA</v>
      </c>
      <c r="AG85" s="255" t="str">
        <f>IFERROR(HLOOKUP($AD$53,'[1]olah data'!$Z$2:$AI$42,AD85,0),"")</f>
        <v/>
      </c>
      <c r="AH85" s="194">
        <v>32</v>
      </c>
      <c r="AI85" s="255"/>
      <c r="AJ85" s="255"/>
      <c r="AK85" s="255"/>
    </row>
    <row r="86" spans="25:37" hidden="1">
      <c r="AD86" s="194">
        <v>34</v>
      </c>
      <c r="AE86" s="255">
        <f>IFERROR(HLOOKUP($AD$53,'olah data'!$B$2:$K$42,AD86,0),"")</f>
        <v>19613</v>
      </c>
      <c r="AF86" s="255" t="str">
        <f>IFERROR(HLOOKUP($AD$53,'olah data'!$N$2:$W$42,AD86,0),"")</f>
        <v>SALSABILA AISYA WIDIANTO PUTRI</v>
      </c>
      <c r="AG86" s="255" t="str">
        <f>IFERROR(HLOOKUP($AD$53,'[1]olah data'!$Z$2:$AI$42,AD86,0),"")</f>
        <v/>
      </c>
      <c r="AH86" s="194">
        <v>33</v>
      </c>
      <c r="AI86" s="255"/>
      <c r="AJ86" s="255"/>
      <c r="AK86" s="255"/>
    </row>
    <row r="87" spans="25:37" hidden="1">
      <c r="AD87" s="194">
        <v>35</v>
      </c>
      <c r="AE87" s="255">
        <f>IFERROR(HLOOKUP($AD$53,'olah data'!$B$2:$K$42,AD87,0),"")</f>
        <v>19825</v>
      </c>
      <c r="AF87" s="255" t="str">
        <f>IFERROR(HLOOKUP($AD$53,'olah data'!$N$2:$W$42,AD87,0),"")</f>
        <v>SHAFIQA NAILA PUTRI RONFIANI</v>
      </c>
      <c r="AG87" s="255" t="str">
        <f>IFERROR(HLOOKUP($AD$53,'[1]olah data'!$Z$2:$AI$42,AD87,0),"")</f>
        <v/>
      </c>
      <c r="AH87" s="194">
        <v>34</v>
      </c>
      <c r="AI87" s="255"/>
      <c r="AJ87" s="255"/>
      <c r="AK87" s="255"/>
    </row>
    <row r="88" spans="25:37" hidden="1">
      <c r="AD88" s="194">
        <v>36</v>
      </c>
      <c r="AE88" s="255">
        <f>IFERROR(HLOOKUP($AD$53,'olah data'!$B$2:$K$42,AD88,0),"")</f>
        <v>19698</v>
      </c>
      <c r="AF88" s="255" t="str">
        <f>IFERROR(HLOOKUP($AD$53,'olah data'!$N$2:$W$42,AD88,0),"")</f>
        <v>SHINTA DWI PUSPITASARI</v>
      </c>
      <c r="AG88" s="255" t="str">
        <f>IFERROR(HLOOKUP($AD$53,'[1]olah data'!$Z$2:$AI$42,AD88,0),"")</f>
        <v/>
      </c>
      <c r="AH88" s="194">
        <v>35</v>
      </c>
      <c r="AI88" s="255"/>
      <c r="AJ88" s="255"/>
      <c r="AK88" s="255"/>
    </row>
    <row r="89" spans="25:37" hidden="1">
      <c r="AD89" s="194">
        <v>37</v>
      </c>
      <c r="AE89" s="255">
        <f>IFERROR(HLOOKUP($AD$53,'olah data'!$B$2:$K$42,AD89,0),"")</f>
        <v>19660</v>
      </c>
      <c r="AF89" s="255" t="str">
        <f>IFERROR(HLOOKUP($AD$53,'olah data'!$N$2:$W$42,AD89,0),"")</f>
        <v>ULFA DWI YANTI</v>
      </c>
      <c r="AG89" s="255" t="str">
        <f>IFERROR(HLOOKUP($AD$53,'[1]olah data'!$Z$2:$AI$42,AD89,0),"")</f>
        <v/>
      </c>
      <c r="AH89" s="194">
        <v>36</v>
      </c>
      <c r="AI89" s="255"/>
      <c r="AJ89" s="255"/>
      <c r="AK89" s="255"/>
    </row>
    <row r="90" spans="25:37" hidden="1">
      <c r="AD90" s="194">
        <v>38</v>
      </c>
      <c r="AE90" s="255">
        <f>IFERROR(HLOOKUP($AD$53,'olah data'!$B$2:$K$42,AD90,0),"")</f>
        <v>19744</v>
      </c>
      <c r="AF90" s="255" t="str">
        <f>IFERROR(HLOOKUP($AD$53,'olah data'!$N$2:$W$42,AD90,0),"")</f>
        <v>VINA IRSADILA RAHMADANI</v>
      </c>
      <c r="AG90" s="255" t="str">
        <f>IFERROR(HLOOKUP($AD$53,'[1]olah data'!$Z$2:$AI$42,AD90,0),"")</f>
        <v/>
      </c>
      <c r="AH90" s="194">
        <v>37</v>
      </c>
      <c r="AI90" s="255"/>
      <c r="AJ90" s="255"/>
      <c r="AK90" s="255"/>
    </row>
    <row r="91" spans="25:37" hidden="1">
      <c r="AD91" s="194">
        <v>39</v>
      </c>
      <c r="AE91" s="255">
        <f>IFERROR(HLOOKUP($AD$53,'olah data'!$B$2:$K$42,AD91,0),"")</f>
        <v>19701</v>
      </c>
      <c r="AF91" s="255" t="str">
        <f>IFERROR(HLOOKUP($AD$53,'olah data'!$N$2:$W$42,AD91,0),"")</f>
        <v>WARDA</v>
      </c>
      <c r="AG91" s="255" t="str">
        <f>IFERROR(HLOOKUP($AD$53,'[1]olah data'!$Z$2:$AI$42,AD91,0),"")</f>
        <v/>
      </c>
      <c r="AH91" s="194">
        <v>38</v>
      </c>
      <c r="AI91" s="255"/>
      <c r="AJ91" s="255"/>
      <c r="AK91" s="255"/>
    </row>
    <row r="92" spans="25:37" hidden="1">
      <c r="AD92" s="194">
        <v>40</v>
      </c>
      <c r="AE92" s="255">
        <f>IFERROR(HLOOKUP($AD$53,'olah data'!$B$2:$K$42,AD92,0),"")</f>
        <v>19869</v>
      </c>
      <c r="AF92" s="255" t="str">
        <f>IFERROR(HLOOKUP($AD$53,'olah data'!$N$2:$W$42,AD92,0),"")</f>
        <v>WIDYA SEPTI ADIAGA</v>
      </c>
      <c r="AG92" s="255" t="str">
        <f>IFERROR(HLOOKUP($AD$53,'[1]olah data'!$Z$2:$AI$42,AD92,0),"")</f>
        <v/>
      </c>
      <c r="AH92" s="194">
        <v>39</v>
      </c>
      <c r="AI92" s="255"/>
      <c r="AJ92" s="255"/>
      <c r="AK92" s="255"/>
    </row>
    <row r="93" spans="25:37" hidden="1">
      <c r="AD93" s="194">
        <v>41</v>
      </c>
      <c r="AE93" s="255">
        <f>IFERROR(HLOOKUP($AD$53,'olah data'!$B$2:$K$42,AD93,0),"")</f>
        <v>19743</v>
      </c>
      <c r="AF93" s="255" t="str">
        <f>IFERROR(HLOOKUP($AD$53,'olah data'!$N$2:$W$42,AD93,0),"")</f>
        <v>VERNANDO</v>
      </c>
      <c r="AG93" s="255" t="str">
        <f>IFERROR(HLOOKUP($AD$53,'[1]olah data'!$Z$2:$AI$42,AD93,0),"")</f>
        <v/>
      </c>
      <c r="AH93" s="194">
        <v>40</v>
      </c>
      <c r="AI93" s="255"/>
      <c r="AJ93" s="255"/>
      <c r="AK93" s="255"/>
    </row>
    <row r="94" spans="25:37" hidden="1">
      <c r="AD94" s="194">
        <v>42</v>
      </c>
      <c r="AF94" s="255" t="str">
        <f>IFERROR(HLOOKUP($AD$53,'olah data'!$N$2:$W$42,AD94,0),"")</f>
        <v/>
      </c>
      <c r="AG94" s="255"/>
      <c r="AH94" s="194">
        <v>41</v>
      </c>
      <c r="AI94" s="255"/>
      <c r="AJ94" s="255"/>
      <c r="AK94" s="255"/>
    </row>
    <row r="95" spans="25:37" hidden="1">
      <c r="AD95" s="194">
        <v>43</v>
      </c>
      <c r="AF95" s="255" t="str">
        <f>IFERROR(HLOOKUP($AD$53,'olah data'!$N$2:$W$42,AD95,0),"")</f>
        <v/>
      </c>
      <c r="AG95" s="255"/>
      <c r="AH95" s="194">
        <v>42</v>
      </c>
      <c r="AI95" s="255"/>
      <c r="AJ95" s="255"/>
      <c r="AK95" s="255"/>
    </row>
    <row r="96" spans="25:37" hidden="1">
      <c r="AD96" s="194">
        <v>44</v>
      </c>
      <c r="AF96" s="255" t="str">
        <f>IFERROR(HLOOKUP($AD$53,'olah data'!$N$2:$W$42,AD96,0),"")</f>
        <v/>
      </c>
      <c r="AG96" s="255"/>
      <c r="AH96" s="194">
        <v>43</v>
      </c>
      <c r="AI96" s="255"/>
      <c r="AJ96" s="255"/>
      <c r="AK96" s="255"/>
    </row>
    <row r="97" spans="30:37" hidden="1">
      <c r="AD97" s="194">
        <v>45</v>
      </c>
      <c r="AF97" s="255" t="str">
        <f>IFERROR(HLOOKUP($AD$53,'olah data'!$N$2:$W$42,AD97,0),"")</f>
        <v/>
      </c>
      <c r="AG97" s="255"/>
      <c r="AH97" s="194">
        <v>44</v>
      </c>
      <c r="AI97" s="255"/>
      <c r="AJ97" s="255"/>
      <c r="AK97" s="255"/>
    </row>
    <row r="98" spans="30:37" hidden="1">
      <c r="AD98" s="194">
        <v>46</v>
      </c>
      <c r="AF98" s="255" t="str">
        <f>IFERROR(HLOOKUP($AD$53,'olah data'!$N$2:$W$42,AD98,0),"")</f>
        <v/>
      </c>
      <c r="AG98" s="255"/>
      <c r="AH98" s="194">
        <v>45</v>
      </c>
      <c r="AI98" s="255"/>
      <c r="AJ98" s="255"/>
      <c r="AK98" s="255"/>
    </row>
    <row r="99" spans="30:37" hidden="1">
      <c r="AD99" s="194">
        <v>47</v>
      </c>
      <c r="AF99" s="255" t="str">
        <f>IFERROR(HLOOKUP($AD$53,'olah data'!$N$2:$W$42,AD99,0),"")</f>
        <v/>
      </c>
      <c r="AG99" s="255"/>
      <c r="AH99" s="194">
        <v>46</v>
      </c>
      <c r="AI99" s="255"/>
      <c r="AJ99" s="255"/>
      <c r="AK99" s="255"/>
    </row>
    <row r="100" spans="30:37" hidden="1">
      <c r="AD100" s="194">
        <v>48</v>
      </c>
      <c r="AF100" s="255" t="str">
        <f>IFERROR(HLOOKUP($AD$53,'olah data'!$N$2:$W$42,AD100,0),"")</f>
        <v/>
      </c>
      <c r="AG100" s="255"/>
      <c r="AH100" s="194">
        <v>47</v>
      </c>
      <c r="AI100" s="255"/>
      <c r="AJ100" s="255"/>
      <c r="AK100" s="255"/>
    </row>
    <row r="101" spans="30:37" hidden="1">
      <c r="AF101" s="255" t="str">
        <f>IFERROR(HLOOKUP($AD$53,'olah data'!$N$2:$W$42,AD101,0),"")</f>
        <v/>
      </c>
      <c r="AG101" s="255"/>
      <c r="AH101" s="194">
        <v>48</v>
      </c>
      <c r="AI101" s="255"/>
      <c r="AJ101" s="255"/>
      <c r="AK101" s="255"/>
    </row>
    <row r="102" spans="30:37" hidden="1">
      <c r="AG102" s="255"/>
      <c r="AH102" s="194">
        <v>49</v>
      </c>
      <c r="AI102" s="255"/>
      <c r="AJ102" s="255"/>
      <c r="AK102" s="255"/>
    </row>
    <row r="103" spans="30:37" hidden="1">
      <c r="AG103" s="255"/>
      <c r="AH103" s="194">
        <v>50</v>
      </c>
      <c r="AI103" s="255"/>
      <c r="AJ103" s="255"/>
      <c r="AK103" s="255"/>
    </row>
    <row r="104" spans="30:37" hidden="1">
      <c r="AG104" s="255"/>
      <c r="AH104" s="194">
        <v>51</v>
      </c>
      <c r="AI104" s="255"/>
      <c r="AJ104" s="255"/>
      <c r="AK104" s="255"/>
    </row>
    <row r="105" spans="30:37" hidden="1">
      <c r="AG105" s="255"/>
      <c r="AH105" s="194">
        <v>52</v>
      </c>
      <c r="AI105" s="255"/>
      <c r="AJ105" s="255"/>
      <c r="AK105" s="255"/>
    </row>
    <row r="106" spans="30:37" hidden="1">
      <c r="AG106" s="255"/>
      <c r="AH106" s="194">
        <v>53</v>
      </c>
      <c r="AI106" s="255"/>
      <c r="AJ106" s="255"/>
      <c r="AK106" s="255"/>
    </row>
    <row r="107" spans="30:37" hidden="1">
      <c r="AG107" s="255"/>
      <c r="AH107" s="194">
        <v>54</v>
      </c>
      <c r="AI107" s="255"/>
      <c r="AJ107" s="255"/>
      <c r="AK107" s="255"/>
    </row>
    <row r="108" spans="30:37" hidden="1">
      <c r="AG108" s="255"/>
      <c r="AH108" s="194">
        <v>55</v>
      </c>
      <c r="AI108" s="255"/>
      <c r="AJ108" s="255"/>
      <c r="AK108" s="255"/>
    </row>
    <row r="109" spans="30:37" hidden="1">
      <c r="AG109" s="255"/>
      <c r="AH109" s="194">
        <v>56</v>
      </c>
      <c r="AI109" s="255"/>
      <c r="AJ109" s="255"/>
      <c r="AK109" s="255"/>
    </row>
    <row r="110" spans="30:37" hidden="1">
      <c r="AG110" s="255"/>
      <c r="AH110" s="194">
        <v>57</v>
      </c>
      <c r="AI110" s="255"/>
      <c r="AJ110" s="255"/>
      <c r="AK110" s="255"/>
    </row>
    <row r="111" spans="30:37" hidden="1">
      <c r="AG111" s="255"/>
      <c r="AH111" s="194">
        <v>58</v>
      </c>
      <c r="AI111" s="255"/>
      <c r="AJ111" s="255"/>
      <c r="AK111" s="255"/>
    </row>
    <row r="112" spans="30:37" hidden="1">
      <c r="AG112" s="255"/>
      <c r="AH112" s="194">
        <v>59</v>
      </c>
      <c r="AI112" s="255"/>
      <c r="AJ112" s="255"/>
      <c r="AK112" s="255"/>
    </row>
    <row r="113" spans="33:37" hidden="1">
      <c r="AG113" s="255"/>
      <c r="AH113" s="194">
        <v>60</v>
      </c>
      <c r="AI113" s="255"/>
      <c r="AJ113" s="255"/>
      <c r="AK113" s="255"/>
    </row>
    <row r="114" spans="33:37" hidden="1">
      <c r="AG114" s="255"/>
      <c r="AH114" s="194">
        <v>61</v>
      </c>
      <c r="AI114" s="255"/>
      <c r="AJ114" s="255"/>
      <c r="AK114" s="255"/>
    </row>
    <row r="115" spans="33:37" hidden="1">
      <c r="AG115" s="255"/>
      <c r="AH115" s="194">
        <v>62</v>
      </c>
      <c r="AI115" s="255"/>
      <c r="AJ115" s="255"/>
      <c r="AK115" s="255"/>
    </row>
    <row r="116" spans="33:37" hidden="1">
      <c r="AG116" s="255"/>
      <c r="AH116" s="194">
        <v>63</v>
      </c>
      <c r="AI116" s="255"/>
      <c r="AJ116" s="255"/>
      <c r="AK116" s="255"/>
    </row>
    <row r="117" spans="33:37" hidden="1">
      <c r="AG117" s="255"/>
      <c r="AH117" s="194">
        <v>64</v>
      </c>
      <c r="AI117" s="255"/>
      <c r="AJ117" s="255"/>
      <c r="AK117" s="255"/>
    </row>
    <row r="118" spans="33:37" hidden="1">
      <c r="AG118" s="255"/>
      <c r="AH118" s="194">
        <v>65</v>
      </c>
      <c r="AI118" s="255"/>
      <c r="AJ118" s="255"/>
      <c r="AK118" s="255"/>
    </row>
    <row r="119" spans="33:37" hidden="1">
      <c r="AG119" s="255"/>
      <c r="AH119" s="194">
        <v>66</v>
      </c>
      <c r="AI119" s="255"/>
      <c r="AJ119" s="255"/>
      <c r="AK119" s="255"/>
    </row>
    <row r="120" spans="33:37" hidden="1">
      <c r="AG120" s="255"/>
      <c r="AH120" s="194">
        <v>67</v>
      </c>
      <c r="AI120" s="255"/>
      <c r="AJ120" s="255"/>
      <c r="AK120" s="255"/>
    </row>
    <row r="121" spans="33:37" hidden="1">
      <c r="AG121" s="255"/>
      <c r="AH121" s="194">
        <v>68</v>
      </c>
      <c r="AI121" s="255"/>
      <c r="AJ121" s="255"/>
      <c r="AK121" s="255"/>
    </row>
    <row r="122" spans="33:37" hidden="1">
      <c r="AG122" s="255"/>
      <c r="AH122" s="194">
        <v>69</v>
      </c>
      <c r="AI122" s="255"/>
      <c r="AJ122" s="255"/>
      <c r="AK122" s="255"/>
    </row>
    <row r="123" spans="33:37" hidden="1">
      <c r="AG123" s="255"/>
      <c r="AH123" s="194">
        <v>70</v>
      </c>
      <c r="AI123" s="255" t="e">
        <f>[1]ADMIN!B86</f>
        <v>#REF!</v>
      </c>
      <c r="AJ123" s="255" t="e">
        <f>[1]ADMIN!C86</f>
        <v>#REF!</v>
      </c>
      <c r="AK123" s="255"/>
    </row>
    <row r="124" spans="33:37" hidden="1">
      <c r="AG124" s="255"/>
      <c r="AH124" s="194">
        <v>71</v>
      </c>
      <c r="AI124" s="255" t="e">
        <f>[1]ADMIN!B87</f>
        <v>#REF!</v>
      </c>
      <c r="AJ124" s="255" t="e">
        <f>[1]ADMIN!C87</f>
        <v>#REF!</v>
      </c>
      <c r="AK124" s="255"/>
    </row>
    <row r="125" spans="33:37" hidden="1">
      <c r="AG125" s="255"/>
      <c r="AH125" s="194">
        <v>72</v>
      </c>
      <c r="AI125" s="255" t="e">
        <f>[1]ADMIN!B88</f>
        <v>#REF!</v>
      </c>
      <c r="AJ125" s="255" t="e">
        <f>[1]ADMIN!C88</f>
        <v>#REF!</v>
      </c>
      <c r="AK125" s="255"/>
    </row>
    <row r="126" spans="33:37" hidden="1">
      <c r="AG126" s="255"/>
      <c r="AH126" s="194">
        <v>73</v>
      </c>
      <c r="AI126" s="255" t="e">
        <f>[1]ADMIN!B89</f>
        <v>#REF!</v>
      </c>
      <c r="AJ126" s="255" t="e">
        <f>[1]ADMIN!C89</f>
        <v>#REF!</v>
      </c>
      <c r="AK126" s="255"/>
    </row>
    <row r="127" spans="33:37" hidden="1">
      <c r="AG127" s="255"/>
      <c r="AH127" s="194">
        <v>74</v>
      </c>
      <c r="AI127" s="255" t="e">
        <f>[1]ADMIN!B90</f>
        <v>#REF!</v>
      </c>
      <c r="AJ127" s="255" t="e">
        <f>[1]ADMIN!C90</f>
        <v>#REF!</v>
      </c>
      <c r="AK127" s="255"/>
    </row>
    <row r="128" spans="33:37" hidden="1">
      <c r="AG128" s="255"/>
      <c r="AH128" s="194">
        <v>75</v>
      </c>
      <c r="AI128" s="255" t="e">
        <f>[1]ADMIN!B91</f>
        <v>#REF!</v>
      </c>
      <c r="AJ128" s="255" t="e">
        <f>[1]ADMIN!C91</f>
        <v>#REF!</v>
      </c>
      <c r="AK128" s="255"/>
    </row>
    <row r="129" spans="33:37" hidden="1">
      <c r="AG129" s="255"/>
      <c r="AH129" s="194">
        <v>76</v>
      </c>
      <c r="AI129" s="255" t="e">
        <f>[1]ADMIN!B92</f>
        <v>#REF!</v>
      </c>
      <c r="AJ129" s="255" t="e">
        <f>[1]ADMIN!C92</f>
        <v>#REF!</v>
      </c>
      <c r="AK129" s="255"/>
    </row>
    <row r="130" spans="33:37" hidden="1">
      <c r="AG130" s="255"/>
      <c r="AH130" s="194">
        <v>77</v>
      </c>
      <c r="AI130" s="255" t="e">
        <f>[1]ADMIN!B93</f>
        <v>#REF!</v>
      </c>
      <c r="AJ130" s="255" t="e">
        <f>[1]ADMIN!C93</f>
        <v>#REF!</v>
      </c>
      <c r="AK130" s="255"/>
    </row>
    <row r="131" spans="33:37" hidden="1">
      <c r="AG131" s="255"/>
      <c r="AH131" s="194">
        <v>78</v>
      </c>
      <c r="AI131" s="255" t="e">
        <f>[1]ADMIN!B94</f>
        <v>#REF!</v>
      </c>
      <c r="AJ131" s="255" t="e">
        <f>[1]ADMIN!C94</f>
        <v>#REF!</v>
      </c>
      <c r="AK131" s="255"/>
    </row>
    <row r="132" spans="33:37" hidden="1">
      <c r="AG132" s="255"/>
      <c r="AH132" s="194">
        <v>79</v>
      </c>
      <c r="AI132" s="255" t="e">
        <f>[1]ADMIN!B95</f>
        <v>#REF!</v>
      </c>
      <c r="AJ132" s="255" t="e">
        <f>[1]ADMIN!C95</f>
        <v>#REF!</v>
      </c>
      <c r="AK132" s="255"/>
    </row>
    <row r="133" spans="33:37" hidden="1">
      <c r="AG133" s="255"/>
      <c r="AH133" s="194">
        <v>80</v>
      </c>
      <c r="AI133" s="255" t="e">
        <f>[1]ADMIN!B96</f>
        <v>#REF!</v>
      </c>
      <c r="AJ133" s="255" t="e">
        <f>[1]ADMIN!C96</f>
        <v>#REF!</v>
      </c>
      <c r="AK133" s="255"/>
    </row>
    <row r="134" spans="33:37" hidden="1"/>
    <row r="135" spans="33:37" hidden="1"/>
    <row r="136" spans="33:37" hidden="1"/>
    <row r="137" spans="33:37" hidden="1"/>
    <row r="138" spans="33:37" hidden="1"/>
    <row r="139" spans="33:37" hidden="1"/>
    <row r="140" spans="33:37" hidden="1"/>
    <row r="141" spans="33:37" hidden="1"/>
    <row r="142" spans="33:37" hidden="1"/>
    <row r="143" spans="33:37" hidden="1"/>
    <row r="144" spans="33:37" hidden="1"/>
    <row r="145" hidden="1"/>
    <row r="146" hidden="1"/>
    <row r="147" hidden="1"/>
    <row r="148" hidden="1"/>
  </sheetData>
  <protectedRanges>
    <protectedRange sqref="AH11:AL16" name="Range2_1"/>
    <protectedRange sqref="AH11:AL15" name="Range1_1"/>
  </protectedRanges>
  <mergeCells count="34">
    <mergeCell ref="AN11:AO12"/>
    <mergeCell ref="AN14:AO15"/>
    <mergeCell ref="K13:V14"/>
    <mergeCell ref="K24:M24"/>
    <mergeCell ref="N24:P24"/>
    <mergeCell ref="Q24:S24"/>
    <mergeCell ref="T24:V24"/>
    <mergeCell ref="AQ19:AW20"/>
    <mergeCell ref="AD20:AL24"/>
    <mergeCell ref="K22:V22"/>
    <mergeCell ref="K23:M23"/>
    <mergeCell ref="N23:P23"/>
    <mergeCell ref="Q23:S23"/>
    <mergeCell ref="T23:V23"/>
    <mergeCell ref="K18:V18"/>
    <mergeCell ref="K19:V19"/>
    <mergeCell ref="K20:L20"/>
    <mergeCell ref="M20:N20"/>
    <mergeCell ref="K21:V21"/>
    <mergeCell ref="K15:V15"/>
    <mergeCell ref="AH15:AL15"/>
    <mergeCell ref="K16:V16"/>
    <mergeCell ref="AH16:AL16"/>
    <mergeCell ref="K17:V17"/>
    <mergeCell ref="AH11:AJ11"/>
    <mergeCell ref="K12:V12"/>
    <mergeCell ref="AH12:AJ12"/>
    <mergeCell ref="AH13:AJ13"/>
    <mergeCell ref="AH14:AL14"/>
    <mergeCell ref="B8:V8"/>
    <mergeCell ref="L9:P9"/>
    <mergeCell ref="Q9:S9"/>
    <mergeCell ref="L10:P10"/>
    <mergeCell ref="Q10:S10"/>
  </mergeCells>
  <dataValidations count="5">
    <dataValidation type="list" allowBlank="1" showInputMessage="1" showErrorMessage="1" sqref="L9:P10" xr:uid="{00000000-0002-0000-0000-000000000000}">
      <formula1>$Z$53:$Z$64</formula1>
    </dataValidation>
    <dataValidation type="list" allowBlank="1" showInputMessage="1" showErrorMessage="1" sqref="K9:K10" xr:uid="{00000000-0002-0000-0000-000001000000}">
      <formula1>$Y$53:$Y$83</formula1>
    </dataValidation>
    <dataValidation type="list" allowBlank="1" showInputMessage="1" showErrorMessage="1" prompt="PILIH KELAS" sqref="AH13:AJ13" xr:uid="{00000000-0002-0000-0000-000002000000}">
      <formula1>"8A,8B,8C,8D,8E,8F,8G,8H,8I"</formula1>
    </dataValidation>
    <dataValidation type="list" allowBlank="1" showInputMessage="1" showErrorMessage="1" sqref="AH11:AJ11" xr:uid="{00000000-0002-0000-0000-000003000000}">
      <formula1>"2016 - 2017,2017 - 2018,2018 - 2019,2019-2020,2020 - 2021, 2021 - 2022,2022 - 2023"</formula1>
    </dataValidation>
    <dataValidation type="list" allowBlank="1" showInputMessage="1" showErrorMessage="1" sqref="AH12:AJ12" xr:uid="{00000000-0002-0000-0000-000004000000}">
      <formula1>"GANJIL,GENAP"</formula1>
    </dataValidation>
  </dataValidations>
  <hyperlinks>
    <hyperlink ref="AN11:AO12" location="DKN!A1" display="ISI DKN" xr:uid="{00000000-0004-0000-0000-000000000000}"/>
    <hyperlink ref="AN14:AO15" location="'Format Rapor'!A1" display="PRINT RAPOR" xr:uid="{00000000-0004-0000-0000-000001000000}"/>
  </hyperlinks>
  <pageMargins left="0.69930555555555596" right="0.69930555555555596" top="0.75" bottom="0.75" header="0.3" footer="0.3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U49"/>
  <sheetViews>
    <sheetView zoomScale="115" zoomScaleNormal="115" workbookViewId="0">
      <pane xSplit="2" ySplit="5" topLeftCell="C12" activePane="bottomRight" state="frozen"/>
      <selection pane="topRight"/>
      <selection pane="bottomLeft"/>
      <selection pane="bottomRight" activeCell="B2" sqref="B2"/>
    </sheetView>
  </sheetViews>
  <sheetFormatPr defaultColWidth="9.140625" defaultRowHeight="16.5"/>
  <cols>
    <col min="1" max="1" width="5.28515625" style="113" customWidth="1"/>
    <col min="2" max="2" width="34.5703125" style="114" customWidth="1"/>
    <col min="3" max="3" width="3.7109375" style="115" customWidth="1"/>
    <col min="4" max="8" width="3.7109375" style="116" customWidth="1"/>
    <col min="9" max="9" width="3.7109375" style="117" customWidth="1"/>
    <col min="10" max="14" width="3.7109375" style="118" customWidth="1"/>
    <col min="15" max="15" width="3.7109375" style="119" customWidth="1"/>
    <col min="16" max="20" width="3.7109375" style="120" customWidth="1"/>
    <col min="21" max="21" width="3.7109375" style="117" customWidth="1"/>
    <col min="22" max="26" width="3.7109375" style="118" customWidth="1"/>
    <col min="27" max="27" width="3.7109375" style="121" customWidth="1"/>
    <col min="28" max="32" width="3.7109375" style="122" customWidth="1"/>
    <col min="33" max="33" width="3.7109375" style="123" customWidth="1"/>
    <col min="34" max="38" width="3.7109375" style="124" customWidth="1"/>
    <col min="39" max="44" width="3.7109375" style="125" customWidth="1"/>
    <col min="45" max="45" width="3.7109375" style="117" customWidth="1"/>
    <col min="46" max="50" width="3.7109375" style="118" customWidth="1"/>
    <col min="51" max="56" width="3.7109375" style="126" customWidth="1"/>
    <col min="57" max="62" width="3.7109375" style="127" customWidth="1"/>
    <col min="63" max="63" width="3.7109375" style="118" customWidth="1"/>
    <col min="64" max="68" width="3.7109375" style="128" customWidth="1"/>
    <col min="69" max="69" width="3.7109375" style="129" customWidth="1"/>
    <col min="70" max="70" width="3.7109375" style="120" customWidth="1"/>
    <col min="71" max="71" width="3.7109375" style="130" customWidth="1"/>
    <col min="72" max="72" width="13.7109375" style="131" customWidth="1"/>
    <col min="73" max="16384" width="9.140625" style="113"/>
  </cols>
  <sheetData>
    <row r="1" spans="1:73" ht="14.25" customHeight="1">
      <c r="A1" s="132">
        <v>1</v>
      </c>
      <c r="B1" s="132">
        <v>2</v>
      </c>
      <c r="C1" s="132">
        <v>3</v>
      </c>
      <c r="D1" s="132">
        <v>4</v>
      </c>
      <c r="E1" s="132">
        <v>5</v>
      </c>
      <c r="F1" s="132">
        <v>6</v>
      </c>
      <c r="G1" s="132">
        <v>7</v>
      </c>
      <c r="H1" s="132">
        <v>8</v>
      </c>
      <c r="I1" s="132">
        <v>9</v>
      </c>
      <c r="J1" s="132">
        <v>10</v>
      </c>
      <c r="K1" s="132">
        <v>11</v>
      </c>
      <c r="L1" s="132">
        <v>12</v>
      </c>
      <c r="M1" s="132">
        <v>13</v>
      </c>
      <c r="N1" s="132">
        <v>14</v>
      </c>
      <c r="O1" s="132">
        <v>15</v>
      </c>
      <c r="P1" s="132">
        <v>16</v>
      </c>
      <c r="Q1" s="132">
        <v>17</v>
      </c>
      <c r="R1" s="132">
        <v>18</v>
      </c>
      <c r="S1" s="132">
        <v>19</v>
      </c>
      <c r="T1" s="132">
        <v>20</v>
      </c>
      <c r="U1" s="132">
        <v>21</v>
      </c>
      <c r="V1" s="132">
        <v>22</v>
      </c>
      <c r="W1" s="132">
        <v>23</v>
      </c>
      <c r="X1" s="132">
        <v>24</v>
      </c>
      <c r="Y1" s="132">
        <v>25</v>
      </c>
      <c r="Z1" s="132">
        <v>26</v>
      </c>
      <c r="AA1" s="132">
        <v>27</v>
      </c>
      <c r="AB1" s="132">
        <v>28</v>
      </c>
      <c r="AC1" s="132">
        <v>29</v>
      </c>
      <c r="AD1" s="132">
        <v>30</v>
      </c>
      <c r="AE1" s="132">
        <v>31</v>
      </c>
      <c r="AF1" s="132">
        <v>32</v>
      </c>
      <c r="AG1" s="132">
        <v>33</v>
      </c>
      <c r="AH1" s="132">
        <v>34</v>
      </c>
      <c r="AI1" s="132">
        <v>35</v>
      </c>
      <c r="AJ1" s="132">
        <v>36</v>
      </c>
      <c r="AK1" s="132">
        <v>37</v>
      </c>
      <c r="AL1" s="132">
        <v>38</v>
      </c>
      <c r="AM1" s="132">
        <v>39</v>
      </c>
      <c r="AN1" s="132">
        <v>40</v>
      </c>
      <c r="AO1" s="132">
        <v>41</v>
      </c>
      <c r="AP1" s="132">
        <v>42</v>
      </c>
      <c r="AQ1" s="132">
        <v>43</v>
      </c>
      <c r="AR1" s="132">
        <v>44</v>
      </c>
      <c r="AS1" s="132">
        <v>45</v>
      </c>
      <c r="AT1" s="132">
        <v>46</v>
      </c>
      <c r="AU1" s="132">
        <v>47</v>
      </c>
      <c r="AV1" s="132">
        <v>48</v>
      </c>
      <c r="AW1" s="132">
        <v>49</v>
      </c>
      <c r="AX1" s="132">
        <v>50</v>
      </c>
      <c r="AY1" s="132">
        <v>51</v>
      </c>
      <c r="AZ1" s="132">
        <v>52</v>
      </c>
      <c r="BA1" s="132">
        <v>53</v>
      </c>
      <c r="BB1" s="132">
        <v>54</v>
      </c>
      <c r="BC1" s="132">
        <v>55</v>
      </c>
      <c r="BD1" s="132">
        <v>56</v>
      </c>
      <c r="BE1" s="132">
        <v>57</v>
      </c>
      <c r="BF1" s="132">
        <v>58</v>
      </c>
      <c r="BG1" s="132">
        <v>59</v>
      </c>
      <c r="BH1" s="132">
        <v>60</v>
      </c>
      <c r="BI1" s="132">
        <v>61</v>
      </c>
      <c r="BJ1" s="132">
        <v>62</v>
      </c>
      <c r="BK1" s="132">
        <v>63</v>
      </c>
      <c r="BL1" s="132">
        <v>64</v>
      </c>
      <c r="BM1" s="132">
        <v>65</v>
      </c>
      <c r="BN1" s="132">
        <v>66</v>
      </c>
      <c r="BO1" s="132">
        <v>67</v>
      </c>
      <c r="BP1" s="132">
        <v>68</v>
      </c>
      <c r="BQ1" s="132">
        <v>69</v>
      </c>
      <c r="BR1" s="132">
        <v>70</v>
      </c>
      <c r="BS1" s="132">
        <v>71</v>
      </c>
      <c r="BT1" s="132">
        <v>72</v>
      </c>
    </row>
    <row r="2" spans="1:73" ht="16.5" customHeight="1">
      <c r="A2" s="133"/>
      <c r="B2" s="134" t="s">
        <v>102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349" t="s">
        <v>103</v>
      </c>
    </row>
    <row r="3" spans="1:73" s="110" customFormat="1" ht="23.25" customHeight="1">
      <c r="A3" s="347" t="s">
        <v>104</v>
      </c>
      <c r="B3" s="135" t="s">
        <v>19</v>
      </c>
      <c r="C3" s="313" t="s">
        <v>105</v>
      </c>
      <c r="D3" s="313"/>
      <c r="E3" s="313"/>
      <c r="F3" s="313"/>
      <c r="G3" s="313"/>
      <c r="H3" s="313"/>
      <c r="I3" s="314" t="s">
        <v>106</v>
      </c>
      <c r="J3" s="315"/>
      <c r="K3" s="315"/>
      <c r="L3" s="315"/>
      <c r="M3" s="315"/>
      <c r="N3" s="315"/>
      <c r="O3" s="316" t="s">
        <v>107</v>
      </c>
      <c r="P3" s="317"/>
      <c r="Q3" s="317"/>
      <c r="R3" s="317"/>
      <c r="S3" s="317"/>
      <c r="T3" s="317"/>
      <c r="U3" s="314" t="s">
        <v>108</v>
      </c>
      <c r="V3" s="315"/>
      <c r="W3" s="315"/>
      <c r="X3" s="315"/>
      <c r="Y3" s="315"/>
      <c r="Z3" s="315"/>
      <c r="AA3" s="318" t="s">
        <v>109</v>
      </c>
      <c r="AB3" s="319"/>
      <c r="AC3" s="319"/>
      <c r="AD3" s="319"/>
      <c r="AE3" s="319"/>
      <c r="AF3" s="319"/>
      <c r="AG3" s="320" t="s">
        <v>110</v>
      </c>
      <c r="AH3" s="313"/>
      <c r="AI3" s="313"/>
      <c r="AJ3" s="313"/>
      <c r="AK3" s="313"/>
      <c r="AL3" s="313"/>
      <c r="AM3" s="318" t="s">
        <v>111</v>
      </c>
      <c r="AN3" s="319"/>
      <c r="AO3" s="319"/>
      <c r="AP3" s="319"/>
      <c r="AQ3" s="319"/>
      <c r="AR3" s="319"/>
      <c r="AS3" s="321" t="s">
        <v>112</v>
      </c>
      <c r="AT3" s="322"/>
      <c r="AU3" s="322"/>
      <c r="AV3" s="322"/>
      <c r="AW3" s="322"/>
      <c r="AX3" s="322"/>
      <c r="AY3" s="323" t="s">
        <v>113</v>
      </c>
      <c r="AZ3" s="324"/>
      <c r="BA3" s="324"/>
      <c r="BB3" s="324"/>
      <c r="BC3" s="324"/>
      <c r="BD3" s="324"/>
      <c r="BE3" s="314" t="s">
        <v>114</v>
      </c>
      <c r="BF3" s="315"/>
      <c r="BG3" s="315"/>
      <c r="BH3" s="315"/>
      <c r="BI3" s="315"/>
      <c r="BJ3" s="315"/>
      <c r="BK3" s="323" t="s">
        <v>115</v>
      </c>
      <c r="BL3" s="324"/>
      <c r="BM3" s="324"/>
      <c r="BN3" s="324"/>
      <c r="BO3" s="324"/>
      <c r="BP3" s="324"/>
      <c r="BQ3" s="325" t="s">
        <v>116</v>
      </c>
      <c r="BR3" s="326"/>
      <c r="BS3" s="327"/>
      <c r="BT3" s="350"/>
    </row>
    <row r="4" spans="1:73" s="110" customFormat="1" ht="14.25">
      <c r="A4" s="348"/>
      <c r="B4" s="136" t="s">
        <v>117</v>
      </c>
      <c r="C4" s="137"/>
      <c r="D4" s="137"/>
      <c r="E4" s="137"/>
      <c r="F4" s="137"/>
      <c r="G4" s="137"/>
      <c r="H4" s="137"/>
      <c r="I4" s="328"/>
      <c r="J4" s="329"/>
      <c r="K4" s="329"/>
      <c r="L4" s="329"/>
      <c r="M4" s="329"/>
      <c r="N4" s="330"/>
      <c r="O4" s="331"/>
      <c r="P4" s="332"/>
      <c r="Q4" s="332"/>
      <c r="R4" s="332"/>
      <c r="S4" s="332"/>
      <c r="T4" s="333"/>
      <c r="U4" s="328"/>
      <c r="V4" s="329"/>
      <c r="W4" s="329"/>
      <c r="X4" s="329"/>
      <c r="Y4" s="329"/>
      <c r="Z4" s="330"/>
      <c r="AA4" s="334"/>
      <c r="AB4" s="335"/>
      <c r="AC4" s="335"/>
      <c r="AD4" s="335"/>
      <c r="AE4" s="335"/>
      <c r="AF4" s="336"/>
      <c r="AG4" s="337"/>
      <c r="AH4" s="338"/>
      <c r="AI4" s="338"/>
      <c r="AJ4" s="338"/>
      <c r="AK4" s="338"/>
      <c r="AL4" s="339"/>
      <c r="AM4" s="340"/>
      <c r="AN4" s="335"/>
      <c r="AO4" s="335"/>
      <c r="AP4" s="335"/>
      <c r="AQ4" s="335"/>
      <c r="AR4" s="336"/>
      <c r="AS4" s="341"/>
      <c r="AT4" s="342"/>
      <c r="AU4" s="342"/>
      <c r="AV4" s="342"/>
      <c r="AW4" s="342"/>
      <c r="AX4" s="343"/>
      <c r="AY4" s="344"/>
      <c r="AZ4" s="345"/>
      <c r="BA4" s="345"/>
      <c r="BB4" s="345"/>
      <c r="BC4" s="345"/>
      <c r="BD4" s="346"/>
      <c r="BE4" s="174"/>
      <c r="BF4" s="174"/>
      <c r="BG4" s="174"/>
      <c r="BH4" s="174"/>
      <c r="BI4" s="174"/>
      <c r="BJ4" s="174"/>
      <c r="BK4" s="175"/>
      <c r="BL4" s="171"/>
      <c r="BM4" s="171"/>
      <c r="BN4" s="171"/>
      <c r="BO4" s="171"/>
      <c r="BP4" s="171"/>
      <c r="BQ4" s="178"/>
      <c r="BR4" s="179"/>
      <c r="BS4" s="180"/>
      <c r="BT4" s="181"/>
    </row>
    <row r="5" spans="1:73" s="111" customFormat="1" ht="20.100000000000001" customHeight="1" thickBot="1">
      <c r="A5" s="138"/>
      <c r="B5" s="139"/>
      <c r="C5" s="140" t="s">
        <v>118</v>
      </c>
      <c r="D5" s="141" t="s">
        <v>119</v>
      </c>
      <c r="E5" s="140" t="s">
        <v>120</v>
      </c>
      <c r="F5" s="141" t="s">
        <v>119</v>
      </c>
      <c r="G5" s="141" t="s">
        <v>121</v>
      </c>
      <c r="H5" s="141" t="s">
        <v>122</v>
      </c>
      <c r="I5" s="151" t="s">
        <v>118</v>
      </c>
      <c r="J5" s="151" t="s">
        <v>119</v>
      </c>
      <c r="K5" s="152" t="s">
        <v>120</v>
      </c>
      <c r="L5" s="151" t="s">
        <v>119</v>
      </c>
      <c r="M5" s="151" t="s">
        <v>121</v>
      </c>
      <c r="N5" s="151" t="s">
        <v>122</v>
      </c>
      <c r="O5" s="153" t="s">
        <v>118</v>
      </c>
      <c r="P5" s="154" t="s">
        <v>119</v>
      </c>
      <c r="Q5" s="153" t="s">
        <v>120</v>
      </c>
      <c r="R5" s="154" t="s">
        <v>119</v>
      </c>
      <c r="S5" s="154" t="s">
        <v>121</v>
      </c>
      <c r="T5" s="154" t="s">
        <v>122</v>
      </c>
      <c r="U5" s="152" t="s">
        <v>118</v>
      </c>
      <c r="V5" s="151" t="s">
        <v>119</v>
      </c>
      <c r="W5" s="152" t="s">
        <v>120</v>
      </c>
      <c r="X5" s="151" t="s">
        <v>119</v>
      </c>
      <c r="Y5" s="151" t="s">
        <v>121</v>
      </c>
      <c r="Z5" s="151" t="s">
        <v>122</v>
      </c>
      <c r="AA5" s="159" t="s">
        <v>118</v>
      </c>
      <c r="AB5" s="160" t="s">
        <v>119</v>
      </c>
      <c r="AC5" s="160" t="s">
        <v>120</v>
      </c>
      <c r="AD5" s="160" t="s">
        <v>119</v>
      </c>
      <c r="AE5" s="160" t="s">
        <v>121</v>
      </c>
      <c r="AF5" s="160" t="s">
        <v>122</v>
      </c>
      <c r="AG5" s="163" t="s">
        <v>118</v>
      </c>
      <c r="AH5" s="164" t="s">
        <v>119</v>
      </c>
      <c r="AI5" s="163" t="s">
        <v>120</v>
      </c>
      <c r="AJ5" s="164" t="s">
        <v>119</v>
      </c>
      <c r="AK5" s="164" t="s">
        <v>121</v>
      </c>
      <c r="AL5" s="164" t="s">
        <v>122</v>
      </c>
      <c r="AM5" s="160" t="s">
        <v>118</v>
      </c>
      <c r="AN5" s="160" t="s">
        <v>119</v>
      </c>
      <c r="AO5" s="160" t="s">
        <v>120</v>
      </c>
      <c r="AP5" s="160" t="s">
        <v>119</v>
      </c>
      <c r="AQ5" s="160" t="s">
        <v>121</v>
      </c>
      <c r="AR5" s="160" t="s">
        <v>122</v>
      </c>
      <c r="AS5" s="167" t="s">
        <v>118</v>
      </c>
      <c r="AT5" s="168" t="s">
        <v>119</v>
      </c>
      <c r="AU5" s="167" t="s">
        <v>120</v>
      </c>
      <c r="AV5" s="168" t="s">
        <v>119</v>
      </c>
      <c r="AW5" s="168" t="s">
        <v>121</v>
      </c>
      <c r="AX5" s="168" t="s">
        <v>122</v>
      </c>
      <c r="AY5" s="172" t="s">
        <v>118</v>
      </c>
      <c r="AZ5" s="172" t="s">
        <v>119</v>
      </c>
      <c r="BA5" s="172" t="s">
        <v>120</v>
      </c>
      <c r="BB5" s="172" t="s">
        <v>119</v>
      </c>
      <c r="BC5" s="172" t="s">
        <v>121</v>
      </c>
      <c r="BD5" s="172" t="s">
        <v>122</v>
      </c>
      <c r="BE5" s="151" t="s">
        <v>118</v>
      </c>
      <c r="BF5" s="151" t="s">
        <v>119</v>
      </c>
      <c r="BG5" s="151" t="s">
        <v>120</v>
      </c>
      <c r="BH5" s="151" t="s">
        <v>119</v>
      </c>
      <c r="BI5" s="151" t="s">
        <v>121</v>
      </c>
      <c r="BJ5" s="151" t="s">
        <v>122</v>
      </c>
      <c r="BK5" s="176" t="s">
        <v>118</v>
      </c>
      <c r="BL5" s="172" t="s">
        <v>119</v>
      </c>
      <c r="BM5" s="176" t="s">
        <v>120</v>
      </c>
      <c r="BN5" s="172" t="s">
        <v>119</v>
      </c>
      <c r="BO5" s="172" t="s">
        <v>121</v>
      </c>
      <c r="BP5" s="182" t="s">
        <v>122</v>
      </c>
      <c r="BQ5" s="183" t="s">
        <v>123</v>
      </c>
      <c r="BR5" s="184" t="s">
        <v>124</v>
      </c>
      <c r="BS5" s="185" t="s">
        <v>125</v>
      </c>
      <c r="BT5" s="186"/>
    </row>
    <row r="6" spans="1:73">
      <c r="A6" s="113">
        <v>1</v>
      </c>
      <c r="B6" s="142" t="str">
        <f>Menu!AF54</f>
        <v>ACHMAD RISKY NAZAR EFFENDY</v>
      </c>
      <c r="C6" s="143">
        <v>90</v>
      </c>
      <c r="D6" s="144"/>
      <c r="E6" s="144">
        <v>80</v>
      </c>
      <c r="F6" s="144"/>
      <c r="G6" s="144">
        <v>87</v>
      </c>
      <c r="H6" s="144">
        <v>91</v>
      </c>
      <c r="I6" s="155">
        <v>25</v>
      </c>
      <c r="J6" s="155"/>
      <c r="K6" s="155"/>
      <c r="L6" s="155"/>
      <c r="M6" s="155">
        <v>90</v>
      </c>
      <c r="N6" s="155">
        <v>47</v>
      </c>
      <c r="O6" s="384">
        <v>85</v>
      </c>
      <c r="P6" s="384"/>
      <c r="Q6" s="384">
        <v>80</v>
      </c>
      <c r="R6" s="384"/>
      <c r="S6" s="384">
        <v>90</v>
      </c>
      <c r="T6" s="384">
        <v>85</v>
      </c>
      <c r="U6" s="385">
        <v>32</v>
      </c>
      <c r="V6" s="386">
        <v>80</v>
      </c>
      <c r="W6" s="386">
        <v>82</v>
      </c>
      <c r="X6" s="386"/>
      <c r="Y6" s="386"/>
      <c r="Z6" s="386">
        <v>46</v>
      </c>
      <c r="AA6" s="161">
        <v>75</v>
      </c>
      <c r="AB6" s="162"/>
      <c r="AC6" s="162"/>
      <c r="AD6" s="162"/>
      <c r="AE6" s="162">
        <v>70</v>
      </c>
      <c r="AF6" s="162">
        <v>30</v>
      </c>
      <c r="AG6" s="387">
        <v>28</v>
      </c>
      <c r="AH6" s="388">
        <v>78</v>
      </c>
      <c r="AI6" s="388">
        <v>45</v>
      </c>
      <c r="AJ6" s="388">
        <v>78</v>
      </c>
      <c r="AK6" s="388">
        <v>90</v>
      </c>
      <c r="AL6" s="388">
        <v>66</v>
      </c>
      <c r="AM6" s="390">
        <v>85</v>
      </c>
      <c r="AN6" s="391"/>
      <c r="AO6" s="391">
        <v>83</v>
      </c>
      <c r="AP6" s="391"/>
      <c r="AQ6" s="391">
        <v>90</v>
      </c>
      <c r="AR6" s="391">
        <v>75</v>
      </c>
      <c r="AS6" s="169">
        <v>60.666666666666664</v>
      </c>
      <c r="AT6" s="398"/>
      <c r="AU6" s="170">
        <v>83.5</v>
      </c>
      <c r="AV6" s="170"/>
      <c r="AW6" s="170">
        <v>85</v>
      </c>
      <c r="AX6" s="170">
        <v>76.388888888888886</v>
      </c>
      <c r="AY6" s="396">
        <v>85</v>
      </c>
      <c r="AZ6" s="397"/>
      <c r="BA6" s="397">
        <v>87</v>
      </c>
      <c r="BB6" s="397"/>
      <c r="BC6" s="397">
        <v>88</v>
      </c>
      <c r="BD6" s="397">
        <v>82</v>
      </c>
      <c r="BE6" s="386">
        <v>85</v>
      </c>
      <c r="BF6" s="386"/>
      <c r="BG6" s="386">
        <v>80</v>
      </c>
      <c r="BH6" s="395"/>
      <c r="BI6" s="395">
        <v>88</v>
      </c>
      <c r="BJ6" s="395">
        <v>85</v>
      </c>
      <c r="BK6" s="177">
        <v>81</v>
      </c>
      <c r="BL6" s="177"/>
      <c r="BM6" s="177">
        <v>76</v>
      </c>
      <c r="BN6" s="177"/>
      <c r="BO6" s="177">
        <v>90</v>
      </c>
      <c r="BP6" s="187">
        <v>81</v>
      </c>
      <c r="BQ6" s="392">
        <v>1</v>
      </c>
      <c r="BR6" s="393">
        <v>0</v>
      </c>
      <c r="BS6" s="394">
        <v>0</v>
      </c>
      <c r="BT6" s="191">
        <f>Menu!AE54</f>
        <v>19787</v>
      </c>
    </row>
    <row r="7" spans="1:73" s="112" customFormat="1">
      <c r="A7" s="112">
        <v>2</v>
      </c>
      <c r="B7" s="142" t="str">
        <f>Menu!AF55</f>
        <v>ADE DIMAS SYAHPUTRA</v>
      </c>
      <c r="C7" s="145">
        <v>87</v>
      </c>
      <c r="D7" s="146"/>
      <c r="E7" s="146">
        <v>87</v>
      </c>
      <c r="F7" s="146"/>
      <c r="G7" s="146">
        <v>91.3333333333333</v>
      </c>
      <c r="H7" s="146">
        <v>100</v>
      </c>
      <c r="I7" s="155">
        <v>70</v>
      </c>
      <c r="J7" s="155"/>
      <c r="K7" s="157">
        <v>40</v>
      </c>
      <c r="L7" s="157"/>
      <c r="M7" s="157"/>
      <c r="N7" s="157"/>
      <c r="O7" s="384">
        <v>70</v>
      </c>
      <c r="P7" s="384"/>
      <c r="Q7" s="384">
        <v>80</v>
      </c>
      <c r="R7" s="384"/>
      <c r="S7" s="384">
        <v>80</v>
      </c>
      <c r="T7" s="384">
        <v>80</v>
      </c>
      <c r="U7" s="386">
        <v>28</v>
      </c>
      <c r="V7" s="386">
        <v>80</v>
      </c>
      <c r="W7" s="386">
        <v>95</v>
      </c>
      <c r="X7" s="386"/>
      <c r="Y7" s="386"/>
      <c r="Z7" s="386">
        <v>58</v>
      </c>
      <c r="AA7" s="161">
        <v>80</v>
      </c>
      <c r="AB7" s="162"/>
      <c r="AC7" s="162"/>
      <c r="AD7" s="162"/>
      <c r="AE7" s="162">
        <v>50</v>
      </c>
      <c r="AF7" s="162">
        <v>40</v>
      </c>
      <c r="AG7" s="389">
        <v>60</v>
      </c>
      <c r="AH7" s="389">
        <v>78</v>
      </c>
      <c r="AI7" s="389">
        <v>35</v>
      </c>
      <c r="AJ7" s="389">
        <v>78</v>
      </c>
      <c r="AK7" s="389">
        <v>80</v>
      </c>
      <c r="AL7" s="389">
        <v>76</v>
      </c>
      <c r="AM7" s="390">
        <v>80</v>
      </c>
      <c r="AN7" s="390"/>
      <c r="AO7" s="390">
        <v>80</v>
      </c>
      <c r="AP7" s="390"/>
      <c r="AQ7" s="390">
        <v>80</v>
      </c>
      <c r="AR7" s="390">
        <v>60</v>
      </c>
      <c r="AS7" s="170">
        <v>59.333333333333336</v>
      </c>
      <c r="AT7" s="398"/>
      <c r="AU7" s="170">
        <v>90</v>
      </c>
      <c r="AV7" s="170"/>
      <c r="AW7" s="170">
        <v>85</v>
      </c>
      <c r="AX7" s="170">
        <v>78.111111111111114</v>
      </c>
      <c r="AY7" s="397">
        <v>89</v>
      </c>
      <c r="AZ7" s="397"/>
      <c r="BA7" s="397">
        <v>88</v>
      </c>
      <c r="BB7" s="397"/>
      <c r="BC7" s="397">
        <v>89</v>
      </c>
      <c r="BD7" s="397">
        <v>80</v>
      </c>
      <c r="BE7" s="386">
        <v>70</v>
      </c>
      <c r="BF7" s="386">
        <v>80</v>
      </c>
      <c r="BG7" s="386">
        <v>82</v>
      </c>
      <c r="BH7" s="386"/>
      <c r="BI7" s="386">
        <v>80</v>
      </c>
      <c r="BJ7" s="386">
        <v>75</v>
      </c>
      <c r="BK7" s="173">
        <v>31</v>
      </c>
      <c r="BL7" s="173">
        <v>80</v>
      </c>
      <c r="BM7" s="173">
        <v>73</v>
      </c>
      <c r="BN7" s="173"/>
      <c r="BO7" s="173">
        <v>90</v>
      </c>
      <c r="BP7" s="192">
        <v>84</v>
      </c>
      <c r="BQ7" s="392">
        <v>0</v>
      </c>
      <c r="BR7" s="393">
        <v>0</v>
      </c>
      <c r="BS7" s="394">
        <v>1</v>
      </c>
      <c r="BT7" s="191">
        <f>Menu!AE55</f>
        <v>19536</v>
      </c>
      <c r="BU7" s="193"/>
    </row>
    <row r="8" spans="1:73" s="112" customFormat="1">
      <c r="A8" s="112">
        <v>3</v>
      </c>
      <c r="B8" s="142" t="str">
        <f>Menu!AF56</f>
        <v>AISYAH NUR'AINI</v>
      </c>
      <c r="C8" s="145">
        <v>87</v>
      </c>
      <c r="D8" s="146"/>
      <c r="E8" s="146">
        <v>90</v>
      </c>
      <c r="F8" s="146"/>
      <c r="G8" s="146">
        <v>90</v>
      </c>
      <c r="H8" s="146">
        <v>93</v>
      </c>
      <c r="I8" s="155">
        <v>70</v>
      </c>
      <c r="J8" s="155"/>
      <c r="K8" s="155">
        <v>50</v>
      </c>
      <c r="L8" s="155"/>
      <c r="M8" s="155">
        <v>90</v>
      </c>
      <c r="N8" s="155">
        <v>42</v>
      </c>
      <c r="O8" s="384">
        <v>80</v>
      </c>
      <c r="P8" s="384"/>
      <c r="Q8" s="384">
        <v>80</v>
      </c>
      <c r="R8" s="384"/>
      <c r="S8" s="384">
        <v>90</v>
      </c>
      <c r="T8" s="384">
        <v>80</v>
      </c>
      <c r="U8" s="386">
        <v>46</v>
      </c>
      <c r="V8" s="386">
        <v>80</v>
      </c>
      <c r="W8" s="386">
        <v>82</v>
      </c>
      <c r="X8" s="386"/>
      <c r="Y8" s="386"/>
      <c r="Z8" s="386">
        <v>53</v>
      </c>
      <c r="AA8" s="161">
        <v>85</v>
      </c>
      <c r="AB8" s="162"/>
      <c r="AC8" s="162"/>
      <c r="AD8" s="162"/>
      <c r="AE8" s="162"/>
      <c r="AF8" s="162">
        <v>77</v>
      </c>
      <c r="AG8" s="389">
        <v>36</v>
      </c>
      <c r="AH8" s="389">
        <v>78</v>
      </c>
      <c r="AI8" s="389">
        <v>55</v>
      </c>
      <c r="AJ8" s="389">
        <v>78</v>
      </c>
      <c r="AK8" s="389">
        <v>90</v>
      </c>
      <c r="AL8" s="389">
        <v>60</v>
      </c>
      <c r="AM8" s="390">
        <v>85</v>
      </c>
      <c r="AN8" s="390"/>
      <c r="AO8" s="390">
        <v>82</v>
      </c>
      <c r="AP8" s="390"/>
      <c r="AQ8" s="390">
        <v>90</v>
      </c>
      <c r="AR8" s="390">
        <v>80</v>
      </c>
      <c r="AS8" s="170">
        <v>65.333333333333329</v>
      </c>
      <c r="AT8" s="398"/>
      <c r="AU8" s="170">
        <v>83.5</v>
      </c>
      <c r="AV8" s="170"/>
      <c r="AW8" s="170">
        <v>85</v>
      </c>
      <c r="AX8" s="170">
        <v>77.944444444444443</v>
      </c>
      <c r="AY8" s="397">
        <v>85</v>
      </c>
      <c r="AZ8" s="397"/>
      <c r="BA8" s="397">
        <v>87</v>
      </c>
      <c r="BB8" s="397"/>
      <c r="BC8" s="397">
        <v>87</v>
      </c>
      <c r="BD8" s="397">
        <v>80</v>
      </c>
      <c r="BE8" s="386">
        <v>85</v>
      </c>
      <c r="BF8" s="386"/>
      <c r="BG8" s="386">
        <v>80</v>
      </c>
      <c r="BH8" s="386"/>
      <c r="BI8" s="386">
        <v>90</v>
      </c>
      <c r="BJ8" s="386">
        <v>80</v>
      </c>
      <c r="BK8" s="173">
        <v>85</v>
      </c>
      <c r="BL8" s="173"/>
      <c r="BM8" s="173">
        <v>74</v>
      </c>
      <c r="BN8" s="173"/>
      <c r="BO8" s="173">
        <v>90</v>
      </c>
      <c r="BP8" s="192">
        <v>82</v>
      </c>
      <c r="BQ8" s="392">
        <v>0</v>
      </c>
      <c r="BR8" s="393">
        <v>0</v>
      </c>
      <c r="BS8" s="394">
        <v>0</v>
      </c>
      <c r="BT8" s="191">
        <f>Menu!AE56</f>
        <v>19705</v>
      </c>
      <c r="BU8" s="193"/>
    </row>
    <row r="9" spans="1:73" s="112" customFormat="1">
      <c r="A9" s="112">
        <v>4</v>
      </c>
      <c r="B9" s="142" t="str">
        <f>Menu!AF57</f>
        <v>ALBIN RAFIF</v>
      </c>
      <c r="C9" s="145">
        <v>87</v>
      </c>
      <c r="D9" s="146"/>
      <c r="E9" s="146">
        <v>87</v>
      </c>
      <c r="F9" s="146"/>
      <c r="G9" s="146">
        <v>80</v>
      </c>
      <c r="H9" s="146">
        <v>59</v>
      </c>
      <c r="I9" s="155">
        <v>75</v>
      </c>
      <c r="J9" s="155"/>
      <c r="K9" s="155">
        <v>45</v>
      </c>
      <c r="L9" s="155"/>
      <c r="M9" s="155">
        <v>85</v>
      </c>
      <c r="N9" s="155">
        <v>23</v>
      </c>
      <c r="O9" s="384">
        <v>85</v>
      </c>
      <c r="P9" s="384"/>
      <c r="Q9" s="384">
        <v>80</v>
      </c>
      <c r="R9" s="384"/>
      <c r="S9" s="384">
        <v>90</v>
      </c>
      <c r="T9" s="384">
        <v>85</v>
      </c>
      <c r="U9" s="386">
        <v>70</v>
      </c>
      <c r="V9" s="386">
        <v>80</v>
      </c>
      <c r="W9" s="386">
        <v>95</v>
      </c>
      <c r="X9" s="386"/>
      <c r="Y9" s="386"/>
      <c r="Z9" s="386">
        <v>74</v>
      </c>
      <c r="AA9" s="161">
        <v>80</v>
      </c>
      <c r="AB9" s="162"/>
      <c r="AC9" s="162"/>
      <c r="AD9" s="162"/>
      <c r="AE9" s="162">
        <v>70</v>
      </c>
      <c r="AF9" s="162">
        <v>45</v>
      </c>
      <c r="AG9" s="389">
        <v>74</v>
      </c>
      <c r="AH9" s="389">
        <v>78</v>
      </c>
      <c r="AI9" s="389">
        <v>70</v>
      </c>
      <c r="AJ9" s="389">
        <v>78</v>
      </c>
      <c r="AK9" s="389">
        <v>80</v>
      </c>
      <c r="AL9" s="389">
        <v>70</v>
      </c>
      <c r="AM9" s="390">
        <v>80</v>
      </c>
      <c r="AN9" s="390"/>
      <c r="AO9" s="390">
        <v>80</v>
      </c>
      <c r="AP9" s="390"/>
      <c r="AQ9" s="390">
        <v>90</v>
      </c>
      <c r="AR9" s="390">
        <v>60</v>
      </c>
      <c r="AS9" s="170">
        <v>73.333333333333329</v>
      </c>
      <c r="AT9" s="398"/>
      <c r="AU9" s="170">
        <v>90</v>
      </c>
      <c r="AV9" s="170"/>
      <c r="AW9" s="170">
        <v>85</v>
      </c>
      <c r="AX9" s="170">
        <v>82.777777777777771</v>
      </c>
      <c r="AY9" s="397">
        <v>88</v>
      </c>
      <c r="AZ9" s="397"/>
      <c r="BA9" s="397">
        <v>88</v>
      </c>
      <c r="BB9" s="397"/>
      <c r="BC9" s="397">
        <v>89</v>
      </c>
      <c r="BD9" s="397">
        <v>81</v>
      </c>
      <c r="BE9" s="386">
        <v>85</v>
      </c>
      <c r="BF9" s="386"/>
      <c r="BG9" s="386">
        <v>82</v>
      </c>
      <c r="BH9" s="386"/>
      <c r="BI9" s="386">
        <v>90</v>
      </c>
      <c r="BJ9" s="386">
        <v>85</v>
      </c>
      <c r="BK9" s="173">
        <v>100</v>
      </c>
      <c r="BL9" s="173"/>
      <c r="BM9" s="173">
        <v>90</v>
      </c>
      <c r="BN9" s="173"/>
      <c r="BO9" s="173">
        <v>90</v>
      </c>
      <c r="BP9" s="192">
        <v>95</v>
      </c>
      <c r="BQ9" s="392">
        <v>0</v>
      </c>
      <c r="BR9" s="393">
        <v>0</v>
      </c>
      <c r="BS9" s="394">
        <v>0</v>
      </c>
      <c r="BT9" s="191">
        <f>Menu!AE57</f>
        <v>19748</v>
      </c>
      <c r="BU9" s="193"/>
    </row>
    <row r="10" spans="1:73" s="112" customFormat="1">
      <c r="A10" s="112">
        <v>5</v>
      </c>
      <c r="B10" s="142" t="str">
        <f>Menu!AF58</f>
        <v>ALFATH DEKA PANCORO</v>
      </c>
      <c r="C10" s="145">
        <v>80</v>
      </c>
      <c r="D10" s="146"/>
      <c r="E10" s="146">
        <v>85</v>
      </c>
      <c r="F10" s="146"/>
      <c r="G10" s="146">
        <v>85.3333333333333</v>
      </c>
      <c r="H10" s="146">
        <v>91</v>
      </c>
      <c r="I10" s="155">
        <v>80</v>
      </c>
      <c r="J10" s="155"/>
      <c r="K10" s="155">
        <v>40</v>
      </c>
      <c r="L10" s="155">
        <v>80</v>
      </c>
      <c r="M10" s="155">
        <v>90</v>
      </c>
      <c r="N10" s="155">
        <v>49</v>
      </c>
      <c r="O10" s="384">
        <v>85</v>
      </c>
      <c r="P10" s="384"/>
      <c r="Q10" s="384">
        <v>80</v>
      </c>
      <c r="R10" s="384"/>
      <c r="S10" s="384">
        <v>90</v>
      </c>
      <c r="T10" s="384">
        <v>85</v>
      </c>
      <c r="U10" s="386">
        <v>92</v>
      </c>
      <c r="V10" s="386"/>
      <c r="W10" s="386">
        <v>95</v>
      </c>
      <c r="X10" s="386"/>
      <c r="Y10" s="386"/>
      <c r="Z10" s="386">
        <v>81</v>
      </c>
      <c r="AA10" s="161">
        <v>80</v>
      </c>
      <c r="AB10" s="162"/>
      <c r="AC10" s="162"/>
      <c r="AD10" s="162"/>
      <c r="AE10" s="162">
        <v>78</v>
      </c>
      <c r="AF10" s="162">
        <v>50</v>
      </c>
      <c r="AG10" s="389">
        <v>68</v>
      </c>
      <c r="AH10" s="389">
        <v>78</v>
      </c>
      <c r="AI10" s="389">
        <v>35</v>
      </c>
      <c r="AJ10" s="389">
        <v>78</v>
      </c>
      <c r="AK10" s="389">
        <v>85</v>
      </c>
      <c r="AL10" s="389">
        <v>87</v>
      </c>
      <c r="AM10" s="390">
        <v>86</v>
      </c>
      <c r="AN10" s="390"/>
      <c r="AO10" s="390">
        <v>84</v>
      </c>
      <c r="AP10" s="390"/>
      <c r="AQ10" s="390">
        <v>90</v>
      </c>
      <c r="AR10" s="390">
        <v>65</v>
      </c>
      <c r="AS10" s="170">
        <v>80.666666666666671</v>
      </c>
      <c r="AT10" s="398"/>
      <c r="AU10" s="170">
        <v>90</v>
      </c>
      <c r="AV10" s="170"/>
      <c r="AW10" s="170">
        <v>85</v>
      </c>
      <c r="AX10" s="170">
        <v>85.222222222222229</v>
      </c>
      <c r="AY10" s="397">
        <v>89</v>
      </c>
      <c r="AZ10" s="397"/>
      <c r="BA10" s="397">
        <v>89</v>
      </c>
      <c r="BB10" s="397"/>
      <c r="BC10" s="397">
        <v>88</v>
      </c>
      <c r="BD10" s="397">
        <v>80</v>
      </c>
      <c r="BE10" s="386">
        <v>85</v>
      </c>
      <c r="BF10" s="386"/>
      <c r="BG10" s="386">
        <v>86</v>
      </c>
      <c r="BH10" s="386"/>
      <c r="BI10" s="386">
        <v>88</v>
      </c>
      <c r="BJ10" s="386">
        <v>85</v>
      </c>
      <c r="BK10" s="173">
        <v>100</v>
      </c>
      <c r="BL10" s="173"/>
      <c r="BM10" s="173">
        <v>86</v>
      </c>
      <c r="BN10" s="173"/>
      <c r="BO10" s="173">
        <v>90</v>
      </c>
      <c r="BP10" s="192">
        <v>94</v>
      </c>
      <c r="BQ10" s="392">
        <v>0</v>
      </c>
      <c r="BR10" s="393">
        <v>3</v>
      </c>
      <c r="BS10" s="394">
        <v>0</v>
      </c>
      <c r="BT10" s="191">
        <f>Menu!AE58</f>
        <v>19706</v>
      </c>
      <c r="BU10" s="193"/>
    </row>
    <row r="11" spans="1:73" s="112" customFormat="1">
      <c r="A11" s="112">
        <v>6</v>
      </c>
      <c r="B11" s="142" t="str">
        <f>Menu!AF59</f>
        <v>ALHADAN PUTRA FEBRIANSYAH</v>
      </c>
      <c r="C11" s="145">
        <v>85</v>
      </c>
      <c r="D11" s="146"/>
      <c r="E11" s="146">
        <v>87</v>
      </c>
      <c r="F11" s="146"/>
      <c r="G11" s="146">
        <v>86.6666666666667</v>
      </c>
      <c r="H11" s="146">
        <v>88</v>
      </c>
      <c r="I11" s="155">
        <v>90</v>
      </c>
      <c r="J11" s="155"/>
      <c r="K11" s="155"/>
      <c r="L11" s="155"/>
      <c r="M11" s="155">
        <v>90</v>
      </c>
      <c r="N11" s="155">
        <v>25</v>
      </c>
      <c r="O11" s="384">
        <v>80</v>
      </c>
      <c r="P11" s="384"/>
      <c r="Q11" s="384">
        <v>80</v>
      </c>
      <c r="R11" s="384"/>
      <c r="S11" s="384">
        <v>90</v>
      </c>
      <c r="T11" s="384">
        <v>90</v>
      </c>
      <c r="U11" s="386">
        <v>72</v>
      </c>
      <c r="V11" s="386">
        <v>80</v>
      </c>
      <c r="W11" s="386">
        <v>100</v>
      </c>
      <c r="X11" s="386"/>
      <c r="Y11" s="386"/>
      <c r="Z11" s="386">
        <v>68</v>
      </c>
      <c r="AA11" s="161">
        <v>85</v>
      </c>
      <c r="AB11" s="162"/>
      <c r="AC11" s="162"/>
      <c r="AD11" s="162"/>
      <c r="AE11" s="162">
        <v>60</v>
      </c>
      <c r="AF11" s="162">
        <v>47</v>
      </c>
      <c r="AG11" s="389">
        <v>80</v>
      </c>
      <c r="AH11" s="389"/>
      <c r="AI11" s="389">
        <v>95</v>
      </c>
      <c r="AJ11" s="389"/>
      <c r="AK11" s="389">
        <v>85</v>
      </c>
      <c r="AL11" s="389">
        <v>60</v>
      </c>
      <c r="AM11" s="390">
        <v>80</v>
      </c>
      <c r="AN11" s="390"/>
      <c r="AO11" s="390">
        <v>80</v>
      </c>
      <c r="AP11" s="390"/>
      <c r="AQ11" s="390">
        <v>80</v>
      </c>
      <c r="AR11" s="390">
        <v>70</v>
      </c>
      <c r="AS11" s="170">
        <v>74</v>
      </c>
      <c r="AT11" s="398"/>
      <c r="AU11" s="170">
        <v>92.5</v>
      </c>
      <c r="AV11" s="170"/>
      <c r="AW11" s="170">
        <v>85</v>
      </c>
      <c r="AX11" s="170">
        <v>83.833333333333329</v>
      </c>
      <c r="AY11" s="397">
        <v>88</v>
      </c>
      <c r="AZ11" s="397"/>
      <c r="BA11" s="397">
        <v>89</v>
      </c>
      <c r="BB11" s="397"/>
      <c r="BC11" s="397">
        <v>90</v>
      </c>
      <c r="BD11" s="397">
        <v>80</v>
      </c>
      <c r="BE11" s="386">
        <v>80</v>
      </c>
      <c r="BF11" s="386"/>
      <c r="BG11" s="386">
        <v>87</v>
      </c>
      <c r="BH11" s="386"/>
      <c r="BI11" s="386">
        <v>86</v>
      </c>
      <c r="BJ11" s="386">
        <v>87</v>
      </c>
      <c r="BK11" s="173">
        <v>94</v>
      </c>
      <c r="BL11" s="173"/>
      <c r="BM11" s="173">
        <v>83</v>
      </c>
      <c r="BN11" s="173"/>
      <c r="BO11" s="173">
        <v>90</v>
      </c>
      <c r="BP11" s="192">
        <v>90</v>
      </c>
      <c r="BQ11" s="392">
        <v>1</v>
      </c>
      <c r="BR11" s="393">
        <v>1</v>
      </c>
      <c r="BS11" s="394">
        <v>0</v>
      </c>
      <c r="BT11" s="191">
        <f>Menu!AE59</f>
        <v>19664</v>
      </c>
      <c r="BU11" s="193"/>
    </row>
    <row r="12" spans="1:73" s="112" customFormat="1">
      <c r="A12" s="112">
        <v>7</v>
      </c>
      <c r="B12" s="142" t="str">
        <f>Menu!AF60</f>
        <v>ATAR AMIRRULLAH PUTRA RAMADHAN</v>
      </c>
      <c r="C12" s="145">
        <v>80</v>
      </c>
      <c r="D12" s="146"/>
      <c r="E12" s="146">
        <v>87</v>
      </c>
      <c r="F12" s="146"/>
      <c r="G12" s="146">
        <v>86.6666666666667</v>
      </c>
      <c r="H12" s="146">
        <v>93</v>
      </c>
      <c r="I12" s="155">
        <v>80</v>
      </c>
      <c r="J12" s="155"/>
      <c r="K12" s="155">
        <v>40</v>
      </c>
      <c r="L12" s="155">
        <v>80</v>
      </c>
      <c r="M12" s="155">
        <v>85</v>
      </c>
      <c r="N12" s="155">
        <v>31</v>
      </c>
      <c r="O12" s="384">
        <v>85</v>
      </c>
      <c r="P12" s="384"/>
      <c r="Q12" s="384">
        <v>80</v>
      </c>
      <c r="R12" s="384"/>
      <c r="S12" s="384">
        <v>90</v>
      </c>
      <c r="T12" s="384">
        <v>85</v>
      </c>
      <c r="U12" s="386">
        <v>52</v>
      </c>
      <c r="V12" s="386">
        <v>80</v>
      </c>
      <c r="W12" s="386">
        <v>90</v>
      </c>
      <c r="X12" s="386"/>
      <c r="Y12" s="386">
        <v>100</v>
      </c>
      <c r="Z12" s="386">
        <v>47</v>
      </c>
      <c r="AA12" s="161">
        <v>80</v>
      </c>
      <c r="AB12" s="162"/>
      <c r="AC12" s="162"/>
      <c r="AD12" s="162"/>
      <c r="AE12" s="162">
        <v>80</v>
      </c>
      <c r="AF12" s="162">
        <v>68</v>
      </c>
      <c r="AG12" s="389">
        <v>68</v>
      </c>
      <c r="AH12" s="389">
        <v>78</v>
      </c>
      <c r="AI12" s="389">
        <v>85</v>
      </c>
      <c r="AJ12" s="389"/>
      <c r="AK12" s="389">
        <v>90</v>
      </c>
      <c r="AL12" s="389">
        <v>80</v>
      </c>
      <c r="AM12" s="390">
        <v>87</v>
      </c>
      <c r="AN12" s="390"/>
      <c r="AO12" s="390">
        <v>82</v>
      </c>
      <c r="AP12" s="390"/>
      <c r="AQ12" s="390">
        <v>90</v>
      </c>
      <c r="AR12" s="390">
        <v>70</v>
      </c>
      <c r="AS12" s="170">
        <v>67.333333333333329</v>
      </c>
      <c r="AT12" s="398"/>
      <c r="AU12" s="170">
        <v>87.5</v>
      </c>
      <c r="AV12" s="170"/>
      <c r="AW12" s="170">
        <v>85</v>
      </c>
      <c r="AX12" s="170">
        <v>79.944444444444443</v>
      </c>
      <c r="AY12" s="397">
        <v>87</v>
      </c>
      <c r="AZ12" s="397"/>
      <c r="BA12" s="397">
        <v>88</v>
      </c>
      <c r="BB12" s="397"/>
      <c r="BC12" s="397">
        <v>87</v>
      </c>
      <c r="BD12" s="397">
        <v>80</v>
      </c>
      <c r="BE12" s="386">
        <v>85</v>
      </c>
      <c r="BF12" s="386"/>
      <c r="BG12" s="386">
        <v>87</v>
      </c>
      <c r="BH12" s="386"/>
      <c r="BI12" s="386">
        <v>86</v>
      </c>
      <c r="BJ12" s="386">
        <v>85</v>
      </c>
      <c r="BK12" s="173">
        <v>90</v>
      </c>
      <c r="BL12" s="173"/>
      <c r="BM12" s="173">
        <v>74</v>
      </c>
      <c r="BN12" s="173"/>
      <c r="BO12" s="173">
        <v>90</v>
      </c>
      <c r="BP12" s="192">
        <v>90</v>
      </c>
      <c r="BQ12" s="392">
        <v>0</v>
      </c>
      <c r="BR12" s="393">
        <v>2</v>
      </c>
      <c r="BS12" s="394">
        <v>0</v>
      </c>
      <c r="BT12" s="191">
        <f>Menu!AE60</f>
        <v>19585</v>
      </c>
      <c r="BU12" s="193"/>
    </row>
    <row r="13" spans="1:73" s="112" customFormat="1">
      <c r="A13" s="112">
        <v>8</v>
      </c>
      <c r="B13" s="142" t="str">
        <f>Menu!AF61</f>
        <v>AULIA ZAHRA RAMADHANI SAHIDAH</v>
      </c>
      <c r="C13" s="145">
        <v>100</v>
      </c>
      <c r="D13" s="146"/>
      <c r="E13" s="146">
        <v>85</v>
      </c>
      <c r="F13" s="146"/>
      <c r="G13" s="146">
        <v>89.6666666666667</v>
      </c>
      <c r="H13" s="146">
        <v>84</v>
      </c>
      <c r="I13" s="155">
        <v>65</v>
      </c>
      <c r="J13" s="155">
        <v>80</v>
      </c>
      <c r="K13" s="155">
        <v>60</v>
      </c>
      <c r="L13" s="155">
        <v>80</v>
      </c>
      <c r="M13" s="155">
        <v>90</v>
      </c>
      <c r="N13" s="155">
        <v>38</v>
      </c>
      <c r="O13" s="384">
        <v>90</v>
      </c>
      <c r="P13" s="384"/>
      <c r="Q13" s="384">
        <v>80</v>
      </c>
      <c r="R13" s="384"/>
      <c r="S13" s="384">
        <v>90</v>
      </c>
      <c r="T13" s="384">
        <v>90</v>
      </c>
      <c r="U13" s="386">
        <v>62</v>
      </c>
      <c r="V13" s="386">
        <v>80</v>
      </c>
      <c r="W13" s="386">
        <v>90</v>
      </c>
      <c r="X13" s="386"/>
      <c r="Y13" s="386">
        <v>100</v>
      </c>
      <c r="Z13" s="386">
        <v>64</v>
      </c>
      <c r="AA13" s="161">
        <v>85</v>
      </c>
      <c r="AB13" s="162"/>
      <c r="AC13" s="162"/>
      <c r="AD13" s="162"/>
      <c r="AE13" s="162"/>
      <c r="AF13" s="162">
        <v>68</v>
      </c>
      <c r="AG13" s="389">
        <v>76</v>
      </c>
      <c r="AH13" s="389">
        <v>78</v>
      </c>
      <c r="AI13" s="389">
        <v>80</v>
      </c>
      <c r="AJ13" s="389"/>
      <c r="AK13" s="389">
        <v>90</v>
      </c>
      <c r="AL13" s="389">
        <v>86</v>
      </c>
      <c r="AM13" s="390">
        <v>86</v>
      </c>
      <c r="AN13" s="390"/>
      <c r="AO13" s="390">
        <v>83</v>
      </c>
      <c r="AP13" s="390"/>
      <c r="AQ13" s="390">
        <v>90</v>
      </c>
      <c r="AR13" s="390">
        <v>70</v>
      </c>
      <c r="AS13" s="170">
        <v>70.666666666666671</v>
      </c>
      <c r="AT13" s="398"/>
      <c r="AU13" s="170">
        <v>87.5</v>
      </c>
      <c r="AV13" s="170"/>
      <c r="AW13" s="170">
        <v>85</v>
      </c>
      <c r="AX13" s="170">
        <v>81.055555555555557</v>
      </c>
      <c r="AY13" s="397">
        <v>87</v>
      </c>
      <c r="AZ13" s="397"/>
      <c r="BA13" s="397">
        <v>87</v>
      </c>
      <c r="BB13" s="397"/>
      <c r="BC13" s="397">
        <v>89</v>
      </c>
      <c r="BD13" s="397">
        <v>82</v>
      </c>
      <c r="BE13" s="386">
        <v>88</v>
      </c>
      <c r="BF13" s="386"/>
      <c r="BG13" s="386">
        <v>90</v>
      </c>
      <c r="BH13" s="386"/>
      <c r="BI13" s="386">
        <v>89</v>
      </c>
      <c r="BJ13" s="386">
        <v>90</v>
      </c>
      <c r="BK13" s="173">
        <v>68</v>
      </c>
      <c r="BL13" s="173">
        <v>80</v>
      </c>
      <c r="BM13" s="173">
        <v>78</v>
      </c>
      <c r="BN13" s="173"/>
      <c r="BO13" s="173">
        <v>90</v>
      </c>
      <c r="BP13" s="192">
        <v>74</v>
      </c>
      <c r="BQ13" s="392">
        <v>0</v>
      </c>
      <c r="BR13" s="393">
        <v>0</v>
      </c>
      <c r="BS13" s="394">
        <v>0</v>
      </c>
      <c r="BT13" s="191">
        <f>Menu!AE61</f>
        <v>19542</v>
      </c>
      <c r="BU13" s="193"/>
    </row>
    <row r="14" spans="1:73" s="112" customFormat="1">
      <c r="A14" s="112">
        <v>9</v>
      </c>
      <c r="B14" s="142" t="str">
        <f>Menu!AF62</f>
        <v>BIMA KHARISMA</v>
      </c>
      <c r="C14" s="145">
        <v>80</v>
      </c>
      <c r="D14" s="146"/>
      <c r="E14" s="146">
        <v>80</v>
      </c>
      <c r="F14" s="146"/>
      <c r="G14" s="146">
        <v>80</v>
      </c>
      <c r="H14" s="146">
        <v>95</v>
      </c>
      <c r="I14" s="155">
        <v>80</v>
      </c>
      <c r="J14" s="155"/>
      <c r="K14" s="155">
        <v>30</v>
      </c>
      <c r="L14" s="155">
        <v>80</v>
      </c>
      <c r="M14" s="155">
        <v>85</v>
      </c>
      <c r="N14" s="155">
        <v>60</v>
      </c>
      <c r="O14" s="384">
        <v>80</v>
      </c>
      <c r="P14" s="384"/>
      <c r="Q14" s="384">
        <v>80</v>
      </c>
      <c r="R14" s="384"/>
      <c r="S14" s="384">
        <v>90</v>
      </c>
      <c r="T14" s="384">
        <v>80</v>
      </c>
      <c r="U14" s="386">
        <v>44</v>
      </c>
      <c r="V14" s="386">
        <v>80</v>
      </c>
      <c r="W14" s="386">
        <v>90</v>
      </c>
      <c r="X14" s="386"/>
      <c r="Y14" s="386"/>
      <c r="Z14" s="386">
        <v>44</v>
      </c>
      <c r="AA14" s="161">
        <v>85</v>
      </c>
      <c r="AB14" s="162"/>
      <c r="AC14" s="162"/>
      <c r="AD14" s="162"/>
      <c r="AE14" s="162"/>
      <c r="AF14" s="162">
        <v>35</v>
      </c>
      <c r="AG14" s="389">
        <v>84</v>
      </c>
      <c r="AH14" s="389"/>
      <c r="AI14" s="389">
        <v>55</v>
      </c>
      <c r="AJ14" s="389">
        <v>78</v>
      </c>
      <c r="AK14" s="389">
        <v>88</v>
      </c>
      <c r="AL14" s="389">
        <v>57</v>
      </c>
      <c r="AM14" s="390">
        <v>85</v>
      </c>
      <c r="AN14" s="390"/>
      <c r="AO14" s="390">
        <v>80</v>
      </c>
      <c r="AP14" s="390"/>
      <c r="AQ14" s="390">
        <v>90</v>
      </c>
      <c r="AR14" s="390">
        <v>70</v>
      </c>
      <c r="AS14" s="170">
        <v>64.666666666666671</v>
      </c>
      <c r="AT14" s="398"/>
      <c r="AU14" s="170">
        <v>87.5</v>
      </c>
      <c r="AV14" s="170"/>
      <c r="AW14" s="170">
        <v>85</v>
      </c>
      <c r="AX14" s="170">
        <v>79.055555555555557</v>
      </c>
      <c r="AY14" s="397">
        <v>88</v>
      </c>
      <c r="AZ14" s="397"/>
      <c r="BA14" s="397">
        <v>88</v>
      </c>
      <c r="BB14" s="397"/>
      <c r="BC14" s="397">
        <v>89</v>
      </c>
      <c r="BD14" s="397">
        <v>82</v>
      </c>
      <c r="BE14" s="386">
        <v>87</v>
      </c>
      <c r="BF14" s="386"/>
      <c r="BG14" s="386">
        <v>87</v>
      </c>
      <c r="BH14" s="386"/>
      <c r="BI14" s="386">
        <v>85</v>
      </c>
      <c r="BJ14" s="386">
        <v>80</v>
      </c>
      <c r="BK14" s="173">
        <v>100</v>
      </c>
      <c r="BL14" s="173"/>
      <c r="BM14" s="173">
        <v>93</v>
      </c>
      <c r="BN14" s="173"/>
      <c r="BO14" s="173">
        <v>90</v>
      </c>
      <c r="BP14" s="192">
        <v>92</v>
      </c>
      <c r="BQ14" s="392">
        <v>0</v>
      </c>
      <c r="BR14" s="393">
        <v>0</v>
      </c>
      <c r="BS14" s="394">
        <v>1</v>
      </c>
      <c r="BT14" s="191">
        <f>Menu!AE62</f>
        <v>19625</v>
      </c>
      <c r="BU14" s="193"/>
    </row>
    <row r="15" spans="1:73" s="112" customFormat="1">
      <c r="A15" s="112">
        <v>10</v>
      </c>
      <c r="B15" s="142" t="str">
        <f>Menu!AF63</f>
        <v>DINI RIZKI AULIAWATI</v>
      </c>
      <c r="C15" s="145">
        <v>85</v>
      </c>
      <c r="D15" s="146"/>
      <c r="E15" s="146">
        <v>87</v>
      </c>
      <c r="F15" s="146"/>
      <c r="G15" s="146">
        <v>87</v>
      </c>
      <c r="H15" s="146">
        <v>89</v>
      </c>
      <c r="I15" s="155">
        <v>80</v>
      </c>
      <c r="J15" s="155"/>
      <c r="K15" s="155">
        <v>80</v>
      </c>
      <c r="L15" s="155"/>
      <c r="M15" s="155">
        <v>95</v>
      </c>
      <c r="N15" s="155">
        <v>26</v>
      </c>
      <c r="O15" s="384">
        <v>80</v>
      </c>
      <c r="P15" s="384"/>
      <c r="Q15" s="384">
        <v>80</v>
      </c>
      <c r="R15" s="384"/>
      <c r="S15" s="384">
        <v>90</v>
      </c>
      <c r="T15" s="384">
        <v>90</v>
      </c>
      <c r="U15" s="386">
        <v>46</v>
      </c>
      <c r="V15" s="386">
        <v>80</v>
      </c>
      <c r="W15" s="386">
        <v>82</v>
      </c>
      <c r="X15" s="386"/>
      <c r="Y15" s="386">
        <v>100</v>
      </c>
      <c r="Z15" s="386">
        <v>47</v>
      </c>
      <c r="AA15" s="161">
        <v>75</v>
      </c>
      <c r="AB15" s="162"/>
      <c r="AC15" s="162"/>
      <c r="AD15" s="162"/>
      <c r="AE15" s="162">
        <v>70</v>
      </c>
      <c r="AF15" s="162">
        <v>26</v>
      </c>
      <c r="AG15" s="389">
        <v>68</v>
      </c>
      <c r="AH15" s="389">
        <v>78</v>
      </c>
      <c r="AI15" s="389">
        <v>55</v>
      </c>
      <c r="AJ15" s="389">
        <v>78</v>
      </c>
      <c r="AK15" s="389">
        <v>90</v>
      </c>
      <c r="AL15" s="389">
        <v>83</v>
      </c>
      <c r="AM15" s="390">
        <v>87</v>
      </c>
      <c r="AN15" s="390"/>
      <c r="AO15" s="390">
        <v>82</v>
      </c>
      <c r="AP15" s="390"/>
      <c r="AQ15" s="390">
        <v>90</v>
      </c>
      <c r="AR15" s="390">
        <v>55</v>
      </c>
      <c r="AS15" s="170">
        <v>65.333333333333329</v>
      </c>
      <c r="AT15" s="398"/>
      <c r="AU15" s="170">
        <v>83.5</v>
      </c>
      <c r="AV15" s="170"/>
      <c r="AW15" s="170">
        <v>85</v>
      </c>
      <c r="AX15" s="170">
        <v>77.944444444444443</v>
      </c>
      <c r="AY15" s="397">
        <v>88</v>
      </c>
      <c r="AZ15" s="397"/>
      <c r="BA15" s="397">
        <v>88</v>
      </c>
      <c r="BB15" s="397"/>
      <c r="BC15" s="397">
        <v>89</v>
      </c>
      <c r="BD15" s="397">
        <v>80</v>
      </c>
      <c r="BE15" s="386">
        <v>85</v>
      </c>
      <c r="BF15" s="386"/>
      <c r="BG15" s="386">
        <v>80</v>
      </c>
      <c r="BH15" s="386"/>
      <c r="BI15" s="386">
        <v>90</v>
      </c>
      <c r="BJ15" s="386">
        <v>89</v>
      </c>
      <c r="BK15" s="173">
        <v>68</v>
      </c>
      <c r="BL15" s="173">
        <v>80</v>
      </c>
      <c r="BM15" s="173">
        <v>77</v>
      </c>
      <c r="BN15" s="173"/>
      <c r="BO15" s="173">
        <v>90</v>
      </c>
      <c r="BP15" s="192">
        <v>78</v>
      </c>
      <c r="BQ15" s="392">
        <v>0</v>
      </c>
      <c r="BR15" s="393">
        <v>0</v>
      </c>
      <c r="BS15" s="394">
        <v>2</v>
      </c>
      <c r="BT15" s="191">
        <f>Menu!AE63</f>
        <v>19761</v>
      </c>
      <c r="BU15" s="193"/>
    </row>
    <row r="16" spans="1:73" s="112" customFormat="1">
      <c r="A16" s="112">
        <v>11</v>
      </c>
      <c r="B16" s="142" t="str">
        <f>Menu!AF64</f>
        <v>DIVA AURELYA PUTRI</v>
      </c>
      <c r="C16" s="145">
        <v>80</v>
      </c>
      <c r="D16" s="146"/>
      <c r="E16" s="146">
        <v>80</v>
      </c>
      <c r="F16" s="146"/>
      <c r="G16" s="146">
        <v>82</v>
      </c>
      <c r="H16" s="146">
        <v>86</v>
      </c>
      <c r="I16" s="155">
        <v>80</v>
      </c>
      <c r="J16" s="155"/>
      <c r="K16" s="155">
        <v>60</v>
      </c>
      <c r="L16" s="155">
        <v>80</v>
      </c>
      <c r="M16" s="155">
        <v>90</v>
      </c>
      <c r="N16" s="155">
        <v>62</v>
      </c>
      <c r="O16" s="384">
        <v>80</v>
      </c>
      <c r="P16" s="384"/>
      <c r="Q16" s="384">
        <v>80</v>
      </c>
      <c r="R16" s="384"/>
      <c r="S16" s="384">
        <v>90</v>
      </c>
      <c r="T16" s="384">
        <v>90</v>
      </c>
      <c r="U16" s="386">
        <v>38</v>
      </c>
      <c r="V16" s="386">
        <v>80</v>
      </c>
      <c r="W16" s="386">
        <v>82</v>
      </c>
      <c r="X16" s="386"/>
      <c r="Y16" s="386"/>
      <c r="Z16" s="386">
        <v>81</v>
      </c>
      <c r="AA16" s="161">
        <v>85</v>
      </c>
      <c r="AB16" s="162"/>
      <c r="AC16" s="162"/>
      <c r="AD16" s="162"/>
      <c r="AE16" s="162">
        <v>70</v>
      </c>
      <c r="AF16" s="162">
        <v>41</v>
      </c>
      <c r="AG16" s="389">
        <v>72</v>
      </c>
      <c r="AH16" s="389">
        <v>78</v>
      </c>
      <c r="AI16" s="389">
        <v>75</v>
      </c>
      <c r="AJ16" s="389">
        <v>78</v>
      </c>
      <c r="AK16" s="389">
        <v>88</v>
      </c>
      <c r="AL16" s="389">
        <v>80</v>
      </c>
      <c r="AM16" s="390">
        <v>85</v>
      </c>
      <c r="AN16" s="390"/>
      <c r="AO16" s="390">
        <v>80</v>
      </c>
      <c r="AP16" s="390"/>
      <c r="AQ16" s="390">
        <v>90</v>
      </c>
      <c r="AR16" s="390">
        <v>70</v>
      </c>
      <c r="AS16" s="170">
        <v>62.666666666666664</v>
      </c>
      <c r="AT16" s="398"/>
      <c r="AU16" s="170">
        <v>83.5</v>
      </c>
      <c r="AV16" s="170"/>
      <c r="AW16" s="170">
        <v>85</v>
      </c>
      <c r="AX16" s="170">
        <v>77.055555555555557</v>
      </c>
      <c r="AY16" s="397">
        <v>88</v>
      </c>
      <c r="AZ16" s="397"/>
      <c r="BA16" s="397">
        <v>90</v>
      </c>
      <c r="BB16" s="397"/>
      <c r="BC16" s="397">
        <v>87</v>
      </c>
      <c r="BD16" s="397">
        <v>80</v>
      </c>
      <c r="BE16" s="386">
        <v>80</v>
      </c>
      <c r="BF16" s="386"/>
      <c r="BG16" s="386">
        <v>86</v>
      </c>
      <c r="BH16" s="386"/>
      <c r="BI16" s="386">
        <v>90</v>
      </c>
      <c r="BJ16" s="386">
        <v>88</v>
      </c>
      <c r="BK16" s="173">
        <v>92</v>
      </c>
      <c r="BL16" s="173"/>
      <c r="BM16" s="173">
        <v>85</v>
      </c>
      <c r="BN16" s="173"/>
      <c r="BO16" s="173">
        <v>90</v>
      </c>
      <c r="BP16" s="192">
        <v>90</v>
      </c>
      <c r="BQ16" s="392">
        <v>1</v>
      </c>
      <c r="BR16" s="393">
        <v>1</v>
      </c>
      <c r="BS16" s="394">
        <v>0</v>
      </c>
      <c r="BT16" s="191">
        <f>Menu!AE64</f>
        <v>19631</v>
      </c>
      <c r="BU16" s="193"/>
    </row>
    <row r="17" spans="1:73" s="112" customFormat="1">
      <c r="A17" s="112">
        <v>12</v>
      </c>
      <c r="B17" s="142" t="str">
        <f>Menu!AF65</f>
        <v>DUTA SURYAWAN PUTRA</v>
      </c>
      <c r="C17" s="145">
        <v>87</v>
      </c>
      <c r="D17" s="146"/>
      <c r="E17" s="146">
        <v>87</v>
      </c>
      <c r="F17" s="146"/>
      <c r="G17" s="146">
        <v>90</v>
      </c>
      <c r="H17" s="146">
        <v>96</v>
      </c>
      <c r="I17" s="155">
        <v>80</v>
      </c>
      <c r="J17" s="155"/>
      <c r="K17" s="155">
        <v>45</v>
      </c>
      <c r="L17" s="155">
        <v>80</v>
      </c>
      <c r="M17" s="155">
        <v>85</v>
      </c>
      <c r="N17" s="155">
        <v>39</v>
      </c>
      <c r="O17" s="384">
        <v>85</v>
      </c>
      <c r="P17" s="384"/>
      <c r="Q17" s="384">
        <v>80</v>
      </c>
      <c r="R17" s="384"/>
      <c r="S17" s="384">
        <v>90</v>
      </c>
      <c r="T17" s="384">
        <v>85</v>
      </c>
      <c r="U17" s="386">
        <v>82</v>
      </c>
      <c r="V17" s="386"/>
      <c r="W17" s="386">
        <v>100</v>
      </c>
      <c r="X17" s="386"/>
      <c r="Y17" s="386"/>
      <c r="Z17" s="386">
        <v>86</v>
      </c>
      <c r="AA17" s="161">
        <v>80</v>
      </c>
      <c r="AB17" s="162"/>
      <c r="AC17" s="162"/>
      <c r="AD17" s="162"/>
      <c r="AE17" s="162">
        <v>95</v>
      </c>
      <c r="AF17" s="162">
        <v>63</v>
      </c>
      <c r="AG17" s="389">
        <v>84</v>
      </c>
      <c r="AH17" s="389"/>
      <c r="AI17" s="389">
        <v>80</v>
      </c>
      <c r="AJ17" s="389"/>
      <c r="AK17" s="389">
        <v>85</v>
      </c>
      <c r="AL17" s="389">
        <v>87</v>
      </c>
      <c r="AM17" s="390">
        <v>87</v>
      </c>
      <c r="AN17" s="390"/>
      <c r="AO17" s="390">
        <v>83</v>
      </c>
      <c r="AP17" s="390"/>
      <c r="AQ17" s="390">
        <v>90</v>
      </c>
      <c r="AR17" s="390">
        <v>90</v>
      </c>
      <c r="AS17" s="170">
        <v>77.333333333333329</v>
      </c>
      <c r="AT17" s="398"/>
      <c r="AU17" s="170">
        <v>92.5</v>
      </c>
      <c r="AV17" s="170"/>
      <c r="AW17" s="170">
        <v>85</v>
      </c>
      <c r="AX17" s="170">
        <v>84.944444444444443</v>
      </c>
      <c r="AY17" s="397">
        <v>90</v>
      </c>
      <c r="AZ17" s="397"/>
      <c r="BA17" s="397">
        <v>89</v>
      </c>
      <c r="BB17" s="397"/>
      <c r="BC17" s="397">
        <v>88</v>
      </c>
      <c r="BD17" s="397">
        <v>80</v>
      </c>
      <c r="BE17" s="386">
        <v>85</v>
      </c>
      <c r="BF17" s="386"/>
      <c r="BG17" s="386">
        <v>80</v>
      </c>
      <c r="BH17" s="386"/>
      <c r="BI17" s="386">
        <v>88</v>
      </c>
      <c r="BJ17" s="386">
        <v>85</v>
      </c>
      <c r="BK17" s="173">
        <v>69</v>
      </c>
      <c r="BL17" s="173">
        <v>85</v>
      </c>
      <c r="BM17" s="173">
        <v>84</v>
      </c>
      <c r="BN17" s="173"/>
      <c r="BO17" s="173">
        <v>90</v>
      </c>
      <c r="BP17" s="192">
        <v>83</v>
      </c>
      <c r="BQ17" s="392">
        <v>2</v>
      </c>
      <c r="BR17" s="393">
        <v>0</v>
      </c>
      <c r="BS17" s="394">
        <v>0</v>
      </c>
      <c r="BT17" s="191">
        <f>Menu!AE65</f>
        <v>19632</v>
      </c>
      <c r="BU17" s="193"/>
    </row>
    <row r="18" spans="1:73" s="112" customFormat="1">
      <c r="A18" s="112">
        <v>13</v>
      </c>
      <c r="B18" s="142" t="str">
        <f>Menu!AF66</f>
        <v>ERLIN DIA TRAMININGSIH</v>
      </c>
      <c r="C18" s="145">
        <v>90</v>
      </c>
      <c r="D18" s="146"/>
      <c r="E18" s="146">
        <v>87</v>
      </c>
      <c r="F18" s="146"/>
      <c r="G18" s="146">
        <v>87.3333333333333</v>
      </c>
      <c r="H18" s="146">
        <v>85</v>
      </c>
      <c r="I18" s="155">
        <v>80</v>
      </c>
      <c r="J18" s="155"/>
      <c r="K18" s="155">
        <v>80</v>
      </c>
      <c r="L18" s="155"/>
      <c r="M18" s="155">
        <v>90</v>
      </c>
      <c r="N18" s="155">
        <v>88</v>
      </c>
      <c r="O18" s="384">
        <v>80</v>
      </c>
      <c r="P18" s="384"/>
      <c r="Q18" s="384">
        <v>80</v>
      </c>
      <c r="R18" s="384"/>
      <c r="S18" s="384">
        <v>90</v>
      </c>
      <c r="T18" s="384">
        <v>80</v>
      </c>
      <c r="U18" s="386">
        <v>76</v>
      </c>
      <c r="V18" s="386">
        <v>80</v>
      </c>
      <c r="W18" s="386">
        <v>82</v>
      </c>
      <c r="X18" s="386"/>
      <c r="Y18" s="386">
        <v>100</v>
      </c>
      <c r="Z18" s="386">
        <v>68</v>
      </c>
      <c r="AA18" s="161">
        <v>85</v>
      </c>
      <c r="AB18" s="162"/>
      <c r="AC18" s="162"/>
      <c r="AD18" s="162"/>
      <c r="AE18" s="162">
        <v>85</v>
      </c>
      <c r="AF18" s="162">
        <v>36</v>
      </c>
      <c r="AG18" s="389">
        <v>90</v>
      </c>
      <c r="AH18" s="389"/>
      <c r="AI18" s="389">
        <v>80</v>
      </c>
      <c r="AJ18" s="389"/>
      <c r="AK18" s="389">
        <v>90</v>
      </c>
      <c r="AL18" s="389">
        <v>80</v>
      </c>
      <c r="AM18" s="390">
        <v>85</v>
      </c>
      <c r="AN18" s="390"/>
      <c r="AO18" s="390">
        <v>80</v>
      </c>
      <c r="AP18" s="390"/>
      <c r="AQ18" s="390">
        <v>90</v>
      </c>
      <c r="AR18" s="390">
        <v>80</v>
      </c>
      <c r="AS18" s="170">
        <v>75.333333333333329</v>
      </c>
      <c r="AT18" s="398"/>
      <c r="AU18" s="170">
        <v>83.5</v>
      </c>
      <c r="AV18" s="170"/>
      <c r="AW18" s="170">
        <v>85</v>
      </c>
      <c r="AX18" s="170">
        <v>81.277777777777771</v>
      </c>
      <c r="AY18" s="397">
        <v>86</v>
      </c>
      <c r="AZ18" s="397"/>
      <c r="BA18" s="397">
        <v>87</v>
      </c>
      <c r="BB18" s="397"/>
      <c r="BC18" s="397">
        <v>87</v>
      </c>
      <c r="BD18" s="397">
        <v>80</v>
      </c>
      <c r="BE18" s="386">
        <v>80</v>
      </c>
      <c r="BF18" s="386"/>
      <c r="BG18" s="386">
        <v>85</v>
      </c>
      <c r="BH18" s="386"/>
      <c r="BI18" s="386">
        <v>90</v>
      </c>
      <c r="BJ18" s="386">
        <v>80</v>
      </c>
      <c r="BK18" s="173">
        <v>90</v>
      </c>
      <c r="BL18" s="173"/>
      <c r="BM18" s="173">
        <v>74</v>
      </c>
      <c r="BN18" s="173"/>
      <c r="BO18" s="173">
        <v>90</v>
      </c>
      <c r="BP18" s="192">
        <v>84</v>
      </c>
      <c r="BQ18" s="392">
        <v>0</v>
      </c>
      <c r="BR18" s="393">
        <v>0</v>
      </c>
      <c r="BS18" s="394">
        <v>0</v>
      </c>
      <c r="BT18" s="191">
        <f>Menu!AE66</f>
        <v>19717</v>
      </c>
      <c r="BU18" s="193"/>
    </row>
    <row r="19" spans="1:73" s="112" customFormat="1">
      <c r="A19" s="112">
        <v>14</v>
      </c>
      <c r="B19" s="142" t="str">
        <f>Menu!AF67</f>
        <v>FEBRI BUDI SETIYAWAN</v>
      </c>
      <c r="C19" s="145"/>
      <c r="D19" s="146"/>
      <c r="E19" s="146"/>
      <c r="F19" s="146"/>
      <c r="G19" s="146"/>
      <c r="H19" s="146"/>
      <c r="I19" s="155"/>
      <c r="J19" s="155"/>
      <c r="K19" s="155"/>
      <c r="L19" s="155"/>
      <c r="M19" s="155"/>
      <c r="N19" s="155"/>
      <c r="O19" s="384">
        <v>80</v>
      </c>
      <c r="P19" s="384"/>
      <c r="Q19" s="384"/>
      <c r="R19" s="384"/>
      <c r="S19" s="384">
        <v>90</v>
      </c>
      <c r="T19" s="384"/>
      <c r="U19" s="386"/>
      <c r="V19" s="386"/>
      <c r="W19" s="386">
        <v>80</v>
      </c>
      <c r="X19" s="386"/>
      <c r="Y19" s="386"/>
      <c r="Z19" s="386"/>
      <c r="AA19" s="161"/>
      <c r="AB19" s="162"/>
      <c r="AC19" s="162"/>
      <c r="AD19" s="162"/>
      <c r="AE19" s="162"/>
      <c r="AF19" s="162"/>
      <c r="AG19" s="389"/>
      <c r="AH19" s="389"/>
      <c r="AI19" s="389"/>
      <c r="AJ19" s="389"/>
      <c r="AK19" s="389"/>
      <c r="AL19" s="389"/>
      <c r="AM19" s="390"/>
      <c r="AN19" s="390"/>
      <c r="AO19" s="390"/>
      <c r="AP19" s="390"/>
      <c r="AQ19" s="390"/>
      <c r="AR19" s="390"/>
      <c r="AS19" s="170">
        <v>76.666666666666671</v>
      </c>
      <c r="AT19" s="398"/>
      <c r="AU19" s="170"/>
      <c r="AV19" s="170"/>
      <c r="AW19" s="170">
        <v>85</v>
      </c>
      <c r="AX19" s="170"/>
      <c r="AY19" s="397">
        <v>86</v>
      </c>
      <c r="AZ19" s="397"/>
      <c r="BA19" s="397"/>
      <c r="BB19" s="397"/>
      <c r="BC19" s="397">
        <v>87</v>
      </c>
      <c r="BD19" s="397"/>
      <c r="BE19" s="386">
        <v>80</v>
      </c>
      <c r="BF19" s="386"/>
      <c r="BG19" s="386"/>
      <c r="BH19" s="386"/>
      <c r="BI19" s="386">
        <v>90</v>
      </c>
      <c r="BJ19" s="386"/>
      <c r="BK19" s="173"/>
      <c r="BL19" s="173"/>
      <c r="BM19" s="173"/>
      <c r="BN19" s="173"/>
      <c r="BO19" s="173"/>
      <c r="BP19" s="192"/>
      <c r="BQ19" s="392">
        <v>29</v>
      </c>
      <c r="BR19" s="393">
        <v>0</v>
      </c>
      <c r="BS19" s="394">
        <v>1</v>
      </c>
      <c r="BT19" s="191">
        <f>Menu!AE67</f>
        <v>19840</v>
      </c>
      <c r="BU19" s="193"/>
    </row>
    <row r="20" spans="1:73" s="112" customFormat="1">
      <c r="A20" s="112">
        <v>15</v>
      </c>
      <c r="B20" s="142" t="str">
        <f>Menu!AF68</f>
        <v>FITRI RAMADHANI</v>
      </c>
      <c r="C20" s="145">
        <v>80</v>
      </c>
      <c r="D20" s="146"/>
      <c r="E20" s="146">
        <v>80</v>
      </c>
      <c r="F20" s="146"/>
      <c r="G20" s="146">
        <v>83.3333333333333</v>
      </c>
      <c r="H20" s="146">
        <v>90</v>
      </c>
      <c r="I20" s="155">
        <v>80</v>
      </c>
      <c r="J20" s="155"/>
      <c r="K20" s="155">
        <v>85</v>
      </c>
      <c r="L20" s="155"/>
      <c r="M20" s="155">
        <v>90</v>
      </c>
      <c r="N20" s="155">
        <v>63</v>
      </c>
      <c r="O20" s="384">
        <v>90</v>
      </c>
      <c r="P20" s="384"/>
      <c r="Q20" s="384">
        <v>80</v>
      </c>
      <c r="R20" s="384"/>
      <c r="S20" s="384">
        <v>90</v>
      </c>
      <c r="T20" s="384">
        <v>90</v>
      </c>
      <c r="U20" s="386">
        <v>80</v>
      </c>
      <c r="V20" s="386"/>
      <c r="W20" s="386">
        <v>90</v>
      </c>
      <c r="X20" s="386"/>
      <c r="Y20" s="386">
        <v>100</v>
      </c>
      <c r="Z20" s="386">
        <v>68</v>
      </c>
      <c r="AA20" s="161">
        <v>80</v>
      </c>
      <c r="AB20" s="162"/>
      <c r="AC20" s="162"/>
      <c r="AD20" s="162"/>
      <c r="AE20" s="162">
        <v>70</v>
      </c>
      <c r="AF20" s="162">
        <v>61</v>
      </c>
      <c r="AG20" s="389">
        <v>96</v>
      </c>
      <c r="AH20" s="389"/>
      <c r="AI20" s="389">
        <v>75</v>
      </c>
      <c r="AJ20" s="389">
        <v>78</v>
      </c>
      <c r="AK20" s="389">
        <v>90</v>
      </c>
      <c r="AL20" s="389">
        <v>86</v>
      </c>
      <c r="AM20" s="390">
        <v>85</v>
      </c>
      <c r="AN20" s="390"/>
      <c r="AO20" s="390">
        <v>80</v>
      </c>
      <c r="AP20" s="390"/>
      <c r="AQ20" s="390">
        <v>90</v>
      </c>
      <c r="AR20" s="390">
        <v>90</v>
      </c>
      <c r="AS20" s="170">
        <v>76.666666666666671</v>
      </c>
      <c r="AT20" s="398"/>
      <c r="AU20" s="170">
        <v>87.5</v>
      </c>
      <c r="AV20" s="170"/>
      <c r="AW20" s="170">
        <v>85</v>
      </c>
      <c r="AX20" s="170">
        <v>83.055555555555557</v>
      </c>
      <c r="AY20" s="397">
        <v>87</v>
      </c>
      <c r="AZ20" s="397"/>
      <c r="BA20" s="397">
        <v>87</v>
      </c>
      <c r="BB20" s="397"/>
      <c r="BC20" s="397">
        <v>88</v>
      </c>
      <c r="BD20" s="397">
        <v>80</v>
      </c>
      <c r="BE20" s="386">
        <v>89</v>
      </c>
      <c r="BF20" s="386"/>
      <c r="BG20" s="386">
        <v>80</v>
      </c>
      <c r="BH20" s="386"/>
      <c r="BI20" s="386">
        <v>90</v>
      </c>
      <c r="BJ20" s="386">
        <v>90</v>
      </c>
      <c r="BK20" s="173">
        <v>88</v>
      </c>
      <c r="BL20" s="173"/>
      <c r="BM20" s="173">
        <v>80</v>
      </c>
      <c r="BN20" s="173"/>
      <c r="BO20" s="173">
        <v>90</v>
      </c>
      <c r="BP20" s="192">
        <v>85</v>
      </c>
      <c r="BQ20" s="392">
        <v>0</v>
      </c>
      <c r="BR20" s="393">
        <v>0</v>
      </c>
      <c r="BS20" s="394">
        <v>0</v>
      </c>
      <c r="BT20" s="191">
        <f>Menu!AE68</f>
        <v>19841</v>
      </c>
      <c r="BU20" s="193"/>
    </row>
    <row r="21" spans="1:73" s="112" customFormat="1">
      <c r="A21" s="112">
        <v>16</v>
      </c>
      <c r="B21" s="142" t="str">
        <f>Menu!AF69</f>
        <v>FLORENSIA ANGELINA HAYU</v>
      </c>
      <c r="C21" s="146">
        <v>95</v>
      </c>
      <c r="D21" s="146"/>
      <c r="E21" s="146">
        <v>95</v>
      </c>
      <c r="F21" s="146"/>
      <c r="G21" s="146">
        <v>95</v>
      </c>
      <c r="H21" s="146">
        <v>95</v>
      </c>
      <c r="I21" s="155">
        <v>95</v>
      </c>
      <c r="J21" s="155"/>
      <c r="K21" s="155">
        <v>65</v>
      </c>
      <c r="L21" s="155"/>
      <c r="M21" s="155">
        <v>90</v>
      </c>
      <c r="N21" s="155">
        <v>26</v>
      </c>
      <c r="O21" s="384">
        <v>90</v>
      </c>
      <c r="P21" s="384"/>
      <c r="Q21" s="384">
        <v>80</v>
      </c>
      <c r="R21" s="384"/>
      <c r="S21" s="384">
        <v>90</v>
      </c>
      <c r="T21" s="384">
        <v>90</v>
      </c>
      <c r="U21" s="386">
        <v>80</v>
      </c>
      <c r="V21" s="386"/>
      <c r="W21" s="386">
        <v>100</v>
      </c>
      <c r="X21" s="386"/>
      <c r="Y21" s="386">
        <v>100</v>
      </c>
      <c r="Z21" s="386">
        <v>68</v>
      </c>
      <c r="AA21" s="161">
        <v>85</v>
      </c>
      <c r="AB21" s="162"/>
      <c r="AC21" s="162"/>
      <c r="AD21" s="162"/>
      <c r="AE21" s="162"/>
      <c r="AF21" s="162">
        <v>67</v>
      </c>
      <c r="AG21" s="389">
        <v>56</v>
      </c>
      <c r="AH21" s="389">
        <v>78</v>
      </c>
      <c r="AI21" s="389">
        <v>75</v>
      </c>
      <c r="AJ21" s="389">
        <v>78</v>
      </c>
      <c r="AK21" s="389">
        <v>90</v>
      </c>
      <c r="AL21" s="389">
        <v>86</v>
      </c>
      <c r="AM21" s="390">
        <v>87</v>
      </c>
      <c r="AN21" s="390"/>
      <c r="AO21" s="390">
        <v>81</v>
      </c>
      <c r="AP21" s="390"/>
      <c r="AQ21" s="390">
        <v>90</v>
      </c>
      <c r="AR21" s="390">
        <v>80</v>
      </c>
      <c r="AS21" s="170">
        <v>76.666666666666671</v>
      </c>
      <c r="AT21" s="398"/>
      <c r="AU21" s="170">
        <v>92.5</v>
      </c>
      <c r="AV21" s="170"/>
      <c r="AW21" s="170">
        <v>85</v>
      </c>
      <c r="AX21" s="170">
        <v>84.722222222222229</v>
      </c>
      <c r="AY21" s="397">
        <v>89</v>
      </c>
      <c r="AZ21" s="397"/>
      <c r="BA21" s="397">
        <v>84</v>
      </c>
      <c r="BB21" s="397"/>
      <c r="BC21" s="397">
        <v>87</v>
      </c>
      <c r="BD21" s="397">
        <v>84</v>
      </c>
      <c r="BE21" s="386">
        <v>88</v>
      </c>
      <c r="BF21" s="386"/>
      <c r="BG21" s="386">
        <v>90</v>
      </c>
      <c r="BH21" s="386"/>
      <c r="BI21" s="386">
        <v>90</v>
      </c>
      <c r="BJ21" s="386">
        <v>89</v>
      </c>
      <c r="BK21" s="173">
        <v>24</v>
      </c>
      <c r="BL21" s="173">
        <v>80</v>
      </c>
      <c r="BM21" s="173">
        <v>73</v>
      </c>
      <c r="BN21" s="173">
        <v>80</v>
      </c>
      <c r="BO21" s="173">
        <v>90</v>
      </c>
      <c r="BP21" s="192">
        <v>85</v>
      </c>
      <c r="BQ21" s="392">
        <v>0</v>
      </c>
      <c r="BR21" s="393">
        <v>0</v>
      </c>
      <c r="BS21" s="394">
        <v>0</v>
      </c>
      <c r="BT21" s="191">
        <f>Menu!AE69</f>
        <v>19591</v>
      </c>
      <c r="BU21" s="193"/>
    </row>
    <row r="22" spans="1:73" s="112" customFormat="1">
      <c r="A22" s="112">
        <v>17</v>
      </c>
      <c r="B22" s="142" t="str">
        <f>Menu!AF70</f>
        <v>HAPPY DANIELKA MAHARANI PUTRI</v>
      </c>
      <c r="C22" s="145">
        <v>90</v>
      </c>
      <c r="D22" s="146"/>
      <c r="E22" s="146">
        <v>80</v>
      </c>
      <c r="F22" s="146"/>
      <c r="G22" s="146">
        <v>90</v>
      </c>
      <c r="H22" s="146">
        <v>100</v>
      </c>
      <c r="I22" s="155">
        <v>90</v>
      </c>
      <c r="J22" s="155"/>
      <c r="K22" s="155">
        <v>30</v>
      </c>
      <c r="L22" s="155">
        <v>80</v>
      </c>
      <c r="M22" s="155">
        <v>90</v>
      </c>
      <c r="N22" s="155">
        <v>92</v>
      </c>
      <c r="O22" s="384">
        <v>90</v>
      </c>
      <c r="P22" s="384"/>
      <c r="Q22" s="384">
        <v>80</v>
      </c>
      <c r="R22" s="384"/>
      <c r="S22" s="384">
        <v>90</v>
      </c>
      <c r="T22" s="384">
        <v>90</v>
      </c>
      <c r="U22" s="386">
        <v>72</v>
      </c>
      <c r="V22" s="386">
        <v>80</v>
      </c>
      <c r="W22" s="386">
        <v>95</v>
      </c>
      <c r="X22" s="386"/>
      <c r="Y22" s="386"/>
      <c r="Z22" s="386">
        <v>73</v>
      </c>
      <c r="AA22" s="161">
        <v>85</v>
      </c>
      <c r="AB22" s="162"/>
      <c r="AC22" s="162"/>
      <c r="AD22" s="162"/>
      <c r="AE22" s="162">
        <v>70</v>
      </c>
      <c r="AF22" s="162">
        <v>74</v>
      </c>
      <c r="AG22" s="389">
        <v>92</v>
      </c>
      <c r="AH22" s="389"/>
      <c r="AI22" s="389">
        <v>70</v>
      </c>
      <c r="AJ22" s="389">
        <v>78</v>
      </c>
      <c r="AK22" s="389">
        <v>85</v>
      </c>
      <c r="AL22" s="389">
        <v>76</v>
      </c>
      <c r="AM22" s="390">
        <v>83</v>
      </c>
      <c r="AN22" s="390"/>
      <c r="AO22" s="390">
        <v>80</v>
      </c>
      <c r="AP22" s="390"/>
      <c r="AQ22" s="390">
        <v>90</v>
      </c>
      <c r="AR22" s="390">
        <v>80</v>
      </c>
      <c r="AS22" s="170">
        <v>74</v>
      </c>
      <c r="AT22" s="398"/>
      <c r="AU22" s="170">
        <v>90</v>
      </c>
      <c r="AV22" s="170"/>
      <c r="AW22" s="170">
        <v>85</v>
      </c>
      <c r="AX22" s="170">
        <v>83</v>
      </c>
      <c r="AY22" s="397">
        <v>88</v>
      </c>
      <c r="AZ22" s="397"/>
      <c r="BA22" s="397">
        <v>90</v>
      </c>
      <c r="BB22" s="397"/>
      <c r="BC22" s="397">
        <v>88</v>
      </c>
      <c r="BD22" s="397">
        <v>84</v>
      </c>
      <c r="BE22" s="386">
        <v>89</v>
      </c>
      <c r="BF22" s="386"/>
      <c r="BG22" s="386">
        <v>86</v>
      </c>
      <c r="BH22" s="386"/>
      <c r="BI22" s="386">
        <v>90</v>
      </c>
      <c r="BJ22" s="386">
        <v>90</v>
      </c>
      <c r="BK22" s="173">
        <v>85</v>
      </c>
      <c r="BL22" s="173"/>
      <c r="BM22" s="173">
        <v>80</v>
      </c>
      <c r="BN22" s="173"/>
      <c r="BO22" s="173">
        <v>90</v>
      </c>
      <c r="BP22" s="192">
        <v>87</v>
      </c>
      <c r="BQ22" s="392">
        <v>0</v>
      </c>
      <c r="BR22" s="393">
        <v>4</v>
      </c>
      <c r="BS22" s="394">
        <v>0</v>
      </c>
      <c r="BT22" s="191">
        <f>Menu!AE70</f>
        <v>19638</v>
      </c>
      <c r="BU22" s="193"/>
    </row>
    <row r="23" spans="1:73" s="112" customFormat="1">
      <c r="A23" s="112">
        <v>18</v>
      </c>
      <c r="B23" s="142" t="str">
        <f>Menu!AF71</f>
        <v>I KADEK KRISNA WIDNYANA</v>
      </c>
      <c r="C23" s="145">
        <v>92</v>
      </c>
      <c r="D23" s="146"/>
      <c r="E23" s="146">
        <v>90</v>
      </c>
      <c r="F23" s="146"/>
      <c r="G23" s="146">
        <v>94</v>
      </c>
      <c r="H23" s="146">
        <v>92</v>
      </c>
      <c r="I23" s="155">
        <v>80</v>
      </c>
      <c r="J23" s="155"/>
      <c r="K23" s="155">
        <v>80</v>
      </c>
      <c r="L23" s="155"/>
      <c r="M23" s="155">
        <v>95</v>
      </c>
      <c r="N23" s="155">
        <v>68</v>
      </c>
      <c r="O23" s="384">
        <v>90</v>
      </c>
      <c r="P23" s="384"/>
      <c r="Q23" s="384">
        <v>80</v>
      </c>
      <c r="R23" s="384"/>
      <c r="S23" s="384">
        <v>90</v>
      </c>
      <c r="T23" s="384">
        <v>90</v>
      </c>
      <c r="U23" s="386">
        <v>60</v>
      </c>
      <c r="V23" s="386">
        <v>80</v>
      </c>
      <c r="W23" s="386">
        <v>95</v>
      </c>
      <c r="X23" s="386"/>
      <c r="Y23" s="386">
        <v>100</v>
      </c>
      <c r="Z23" s="386">
        <v>58</v>
      </c>
      <c r="AA23" s="161">
        <v>80</v>
      </c>
      <c r="AB23" s="162"/>
      <c r="AC23" s="162"/>
      <c r="AD23" s="162"/>
      <c r="AE23" s="162">
        <v>90</v>
      </c>
      <c r="AF23" s="162">
        <v>80</v>
      </c>
      <c r="AG23" s="389">
        <v>66</v>
      </c>
      <c r="AH23" s="389">
        <v>78</v>
      </c>
      <c r="AI23" s="389">
        <v>85</v>
      </c>
      <c r="AJ23" s="389"/>
      <c r="AK23" s="389">
        <v>90</v>
      </c>
      <c r="AL23" s="389">
        <v>90</v>
      </c>
      <c r="AM23" s="390">
        <v>83</v>
      </c>
      <c r="AN23" s="390"/>
      <c r="AO23" s="390">
        <v>80</v>
      </c>
      <c r="AP23" s="390"/>
      <c r="AQ23" s="390">
        <v>90</v>
      </c>
      <c r="AR23" s="390">
        <v>40</v>
      </c>
      <c r="AS23" s="170">
        <v>70</v>
      </c>
      <c r="AT23" s="398"/>
      <c r="AU23" s="170">
        <v>90</v>
      </c>
      <c r="AV23" s="170"/>
      <c r="AW23" s="170">
        <v>85</v>
      </c>
      <c r="AX23" s="170">
        <v>81.666666666666671</v>
      </c>
      <c r="AY23" s="397">
        <v>87</v>
      </c>
      <c r="AZ23" s="397"/>
      <c r="BA23" s="397">
        <v>88</v>
      </c>
      <c r="BB23" s="397"/>
      <c r="BC23" s="397">
        <v>88</v>
      </c>
      <c r="BD23" s="397">
        <v>80</v>
      </c>
      <c r="BE23" s="386">
        <v>88</v>
      </c>
      <c r="BF23" s="386"/>
      <c r="BG23" s="386">
        <v>85</v>
      </c>
      <c r="BH23" s="386"/>
      <c r="BI23" s="386">
        <v>90</v>
      </c>
      <c r="BJ23" s="386">
        <v>90</v>
      </c>
      <c r="BK23" s="173">
        <v>45</v>
      </c>
      <c r="BL23" s="173">
        <v>80</v>
      </c>
      <c r="BM23" s="173">
        <v>75</v>
      </c>
      <c r="BN23" s="173"/>
      <c r="BO23" s="173">
        <v>90</v>
      </c>
      <c r="BP23" s="192">
        <v>84</v>
      </c>
      <c r="BQ23" s="392">
        <v>0</v>
      </c>
      <c r="BR23" s="393">
        <v>0</v>
      </c>
      <c r="BS23" s="394">
        <v>0</v>
      </c>
      <c r="BT23" s="191">
        <f>Menu!AE71</f>
        <v>19595</v>
      </c>
      <c r="BU23" s="193"/>
    </row>
    <row r="24" spans="1:73" s="112" customFormat="1">
      <c r="A24" s="112">
        <v>19</v>
      </c>
      <c r="B24" s="142" t="str">
        <f>Menu!AF72</f>
        <v>IIS SURYANI MURNI</v>
      </c>
      <c r="C24" s="145">
        <v>87</v>
      </c>
      <c r="D24" s="146"/>
      <c r="E24" s="146">
        <v>100</v>
      </c>
      <c r="F24" s="146"/>
      <c r="G24" s="146">
        <v>94</v>
      </c>
      <c r="H24" s="146">
        <v>95</v>
      </c>
      <c r="I24" s="155">
        <v>65</v>
      </c>
      <c r="J24" s="155">
        <v>80</v>
      </c>
      <c r="K24" s="155">
        <v>80</v>
      </c>
      <c r="L24" s="155"/>
      <c r="M24" s="155">
        <v>85</v>
      </c>
      <c r="N24" s="155">
        <v>63</v>
      </c>
      <c r="O24" s="384">
        <v>90</v>
      </c>
      <c r="P24" s="384"/>
      <c r="Q24" s="384">
        <v>80</v>
      </c>
      <c r="R24" s="384"/>
      <c r="S24" s="384">
        <v>90</v>
      </c>
      <c r="T24" s="384">
        <v>90</v>
      </c>
      <c r="U24" s="386">
        <v>82</v>
      </c>
      <c r="V24" s="386"/>
      <c r="W24" s="386">
        <v>100</v>
      </c>
      <c r="X24" s="386"/>
      <c r="Y24" s="386">
        <v>100</v>
      </c>
      <c r="Z24" s="386">
        <v>76</v>
      </c>
      <c r="AA24" s="161">
        <v>85</v>
      </c>
      <c r="AB24" s="162"/>
      <c r="AC24" s="162"/>
      <c r="AD24" s="162"/>
      <c r="AE24" s="162">
        <v>80</v>
      </c>
      <c r="AF24" s="162">
        <v>72</v>
      </c>
      <c r="AG24" s="389">
        <v>60</v>
      </c>
      <c r="AH24" s="389">
        <v>78</v>
      </c>
      <c r="AI24" s="389">
        <v>95</v>
      </c>
      <c r="AJ24" s="389"/>
      <c r="AK24" s="389">
        <v>90</v>
      </c>
      <c r="AL24" s="389">
        <v>83</v>
      </c>
      <c r="AM24" s="390">
        <v>86</v>
      </c>
      <c r="AN24" s="390"/>
      <c r="AO24" s="390">
        <v>80</v>
      </c>
      <c r="AP24" s="390"/>
      <c r="AQ24" s="390">
        <v>90</v>
      </c>
      <c r="AR24" s="390">
        <v>85</v>
      </c>
      <c r="AS24" s="170">
        <v>77.333333333333329</v>
      </c>
      <c r="AT24" s="398"/>
      <c r="AU24" s="170">
        <v>92.5</v>
      </c>
      <c r="AV24" s="170"/>
      <c r="AW24" s="170">
        <v>85</v>
      </c>
      <c r="AX24" s="170">
        <v>84.944444444444443</v>
      </c>
      <c r="AY24" s="397">
        <v>87</v>
      </c>
      <c r="AZ24" s="397"/>
      <c r="BA24" s="397">
        <v>87</v>
      </c>
      <c r="BB24" s="397"/>
      <c r="BC24" s="397">
        <v>89</v>
      </c>
      <c r="BD24" s="397">
        <v>80</v>
      </c>
      <c r="BE24" s="386">
        <v>89</v>
      </c>
      <c r="BF24" s="386"/>
      <c r="BG24" s="386">
        <v>90</v>
      </c>
      <c r="BH24" s="386"/>
      <c r="BI24" s="386">
        <v>90</v>
      </c>
      <c r="BJ24" s="386">
        <v>88</v>
      </c>
      <c r="BK24" s="173">
        <v>85</v>
      </c>
      <c r="BL24" s="173"/>
      <c r="BM24" s="173">
        <v>80</v>
      </c>
      <c r="BN24" s="173"/>
      <c r="BO24" s="173">
        <v>90</v>
      </c>
      <c r="BP24" s="192">
        <v>80</v>
      </c>
      <c r="BQ24" s="392">
        <v>1</v>
      </c>
      <c r="BR24" s="393">
        <v>0</v>
      </c>
      <c r="BS24" s="394">
        <v>0</v>
      </c>
      <c r="BT24" s="191">
        <f>Menu!AE72</f>
        <v>19596</v>
      </c>
      <c r="BU24" s="193"/>
    </row>
    <row r="25" spans="1:73" s="112" customFormat="1">
      <c r="A25" s="112">
        <v>20</v>
      </c>
      <c r="B25" s="142" t="str">
        <f>Menu!AF73</f>
        <v>JIHAN NABILAH</v>
      </c>
      <c r="C25" s="145">
        <v>80</v>
      </c>
      <c r="D25" s="146"/>
      <c r="E25" s="146">
        <v>87</v>
      </c>
      <c r="F25" s="146"/>
      <c r="G25" s="146">
        <v>81.3333333333333</v>
      </c>
      <c r="H25" s="146">
        <v>77</v>
      </c>
      <c r="I25" s="155">
        <v>90</v>
      </c>
      <c r="J25" s="155"/>
      <c r="K25" s="155">
        <v>45</v>
      </c>
      <c r="L25" s="155">
        <v>80</v>
      </c>
      <c r="M25" s="155">
        <v>90</v>
      </c>
      <c r="N25" s="155">
        <v>78</v>
      </c>
      <c r="O25" s="384">
        <v>90</v>
      </c>
      <c r="P25" s="384"/>
      <c r="Q25" s="384">
        <v>80</v>
      </c>
      <c r="R25" s="384"/>
      <c r="S25" s="384">
        <v>90</v>
      </c>
      <c r="T25" s="384">
        <v>90</v>
      </c>
      <c r="U25" s="386">
        <v>56</v>
      </c>
      <c r="V25" s="386">
        <v>80</v>
      </c>
      <c r="W25" s="386">
        <v>95</v>
      </c>
      <c r="X25" s="386"/>
      <c r="Y25" s="386">
        <v>100</v>
      </c>
      <c r="Z25" s="386">
        <v>74</v>
      </c>
      <c r="AA25" s="161">
        <v>80</v>
      </c>
      <c r="AB25" s="162"/>
      <c r="AC25" s="162"/>
      <c r="AD25" s="162"/>
      <c r="AE25" s="162"/>
      <c r="AF25" s="162">
        <v>32</v>
      </c>
      <c r="AG25" s="389">
        <v>92</v>
      </c>
      <c r="AH25" s="389"/>
      <c r="AI25" s="389">
        <v>80</v>
      </c>
      <c r="AJ25" s="389"/>
      <c r="AK25" s="389">
        <v>90</v>
      </c>
      <c r="AL25" s="389">
        <v>80</v>
      </c>
      <c r="AM25" s="390">
        <v>80</v>
      </c>
      <c r="AN25" s="390"/>
      <c r="AO25" s="390">
        <v>81</v>
      </c>
      <c r="AP25" s="390"/>
      <c r="AQ25" s="390">
        <v>85</v>
      </c>
      <c r="AR25" s="390">
        <v>70</v>
      </c>
      <c r="AS25" s="170">
        <v>68.666666666666671</v>
      </c>
      <c r="AT25" s="398"/>
      <c r="AU25" s="170">
        <v>90</v>
      </c>
      <c r="AV25" s="170"/>
      <c r="AW25" s="170">
        <v>85</v>
      </c>
      <c r="AX25" s="170">
        <v>81.222222222222229</v>
      </c>
      <c r="AY25" s="397">
        <v>86</v>
      </c>
      <c r="AZ25" s="397"/>
      <c r="BA25" s="397">
        <v>86</v>
      </c>
      <c r="BB25" s="397"/>
      <c r="BC25" s="397">
        <v>87</v>
      </c>
      <c r="BD25" s="397">
        <v>86</v>
      </c>
      <c r="BE25" s="386">
        <v>88</v>
      </c>
      <c r="BF25" s="386"/>
      <c r="BG25" s="386">
        <v>80</v>
      </c>
      <c r="BH25" s="386"/>
      <c r="BI25" s="386">
        <v>90</v>
      </c>
      <c r="BJ25" s="386">
        <v>90</v>
      </c>
      <c r="BK25" s="173">
        <v>40</v>
      </c>
      <c r="BL25" s="173">
        <v>80</v>
      </c>
      <c r="BM25" s="173">
        <v>83</v>
      </c>
      <c r="BN25" s="173"/>
      <c r="BO25" s="173">
        <v>90</v>
      </c>
      <c r="BP25" s="192">
        <v>76</v>
      </c>
      <c r="BQ25" s="392">
        <v>0</v>
      </c>
      <c r="BR25" s="393">
        <v>0</v>
      </c>
      <c r="BS25" s="394">
        <v>0</v>
      </c>
      <c r="BT25" s="191">
        <f>Menu!AE73</f>
        <v>19676</v>
      </c>
      <c r="BU25" s="193"/>
    </row>
    <row r="26" spans="1:73" s="112" customFormat="1">
      <c r="A26" s="112">
        <v>21</v>
      </c>
      <c r="B26" s="142" t="str">
        <f>Menu!AF74</f>
        <v>MAULANA ALI DHANISWARA</v>
      </c>
      <c r="C26" s="145">
        <v>85</v>
      </c>
      <c r="D26" s="146"/>
      <c r="E26" s="146">
        <v>87</v>
      </c>
      <c r="F26" s="146"/>
      <c r="G26" s="146">
        <v>83.3333333333333</v>
      </c>
      <c r="H26" s="146">
        <v>78</v>
      </c>
      <c r="I26" s="155">
        <v>55</v>
      </c>
      <c r="J26" s="155">
        <v>80</v>
      </c>
      <c r="K26" s="155">
        <v>45</v>
      </c>
      <c r="L26" s="155">
        <v>80</v>
      </c>
      <c r="M26" s="155">
        <v>95</v>
      </c>
      <c r="N26" s="155">
        <v>56</v>
      </c>
      <c r="O26" s="384">
        <v>85</v>
      </c>
      <c r="P26" s="384"/>
      <c r="Q26" s="384">
        <v>80</v>
      </c>
      <c r="R26" s="384"/>
      <c r="S26" s="384">
        <v>90</v>
      </c>
      <c r="T26" s="384">
        <v>80</v>
      </c>
      <c r="U26" s="386">
        <v>90</v>
      </c>
      <c r="V26" s="386"/>
      <c r="W26" s="386">
        <v>95</v>
      </c>
      <c r="X26" s="386"/>
      <c r="Y26" s="386"/>
      <c r="Z26" s="386">
        <v>83</v>
      </c>
      <c r="AA26" s="161">
        <v>95</v>
      </c>
      <c r="AB26" s="162"/>
      <c r="AC26" s="162"/>
      <c r="AD26" s="162"/>
      <c r="AE26" s="162">
        <v>80</v>
      </c>
      <c r="AF26" s="162">
        <v>72</v>
      </c>
      <c r="AG26" s="389">
        <v>74</v>
      </c>
      <c r="AH26" s="389">
        <v>78</v>
      </c>
      <c r="AI26" s="389">
        <v>70</v>
      </c>
      <c r="AJ26" s="389">
        <v>78</v>
      </c>
      <c r="AK26" s="389">
        <v>90</v>
      </c>
      <c r="AL26" s="389">
        <v>92</v>
      </c>
      <c r="AM26" s="390">
        <v>85</v>
      </c>
      <c r="AN26" s="390"/>
      <c r="AO26" s="390">
        <v>83</v>
      </c>
      <c r="AP26" s="390"/>
      <c r="AQ26" s="390">
        <v>90</v>
      </c>
      <c r="AR26" s="390">
        <v>80</v>
      </c>
      <c r="AS26" s="170">
        <v>80</v>
      </c>
      <c r="AT26" s="398"/>
      <c r="AU26" s="170">
        <v>90</v>
      </c>
      <c r="AV26" s="170"/>
      <c r="AW26" s="170">
        <v>85</v>
      </c>
      <c r="AX26" s="170">
        <v>85</v>
      </c>
      <c r="AY26" s="397">
        <v>87</v>
      </c>
      <c r="AZ26" s="397"/>
      <c r="BA26" s="397">
        <v>82</v>
      </c>
      <c r="BB26" s="397"/>
      <c r="BC26" s="397">
        <v>89</v>
      </c>
      <c r="BD26" s="397">
        <v>86</v>
      </c>
      <c r="BE26" s="386">
        <v>85</v>
      </c>
      <c r="BF26" s="386"/>
      <c r="BG26" s="386">
        <v>80</v>
      </c>
      <c r="BH26" s="386"/>
      <c r="BI26" s="386">
        <v>88</v>
      </c>
      <c r="BJ26" s="386">
        <v>80</v>
      </c>
      <c r="BK26" s="173">
        <v>42</v>
      </c>
      <c r="BL26" s="173">
        <v>80</v>
      </c>
      <c r="BM26" s="173">
        <v>74</v>
      </c>
      <c r="BN26" s="173">
        <v>84</v>
      </c>
      <c r="BO26" s="173">
        <v>90</v>
      </c>
      <c r="BP26" s="192">
        <v>81</v>
      </c>
      <c r="BQ26" s="392">
        <v>2</v>
      </c>
      <c r="BR26" s="393">
        <v>0</v>
      </c>
      <c r="BS26" s="394">
        <v>0</v>
      </c>
      <c r="BT26" s="191">
        <f>Menu!AE74</f>
        <v>19681</v>
      </c>
      <c r="BU26" s="193"/>
    </row>
    <row r="27" spans="1:73" s="112" customFormat="1">
      <c r="A27" s="112">
        <v>22</v>
      </c>
      <c r="B27" s="142" t="str">
        <f>Menu!AF75</f>
        <v>MEYLINDA KURNIA PUTRI</v>
      </c>
      <c r="C27" s="145">
        <v>80</v>
      </c>
      <c r="D27" s="146"/>
      <c r="E27" s="146">
        <v>80</v>
      </c>
      <c r="F27" s="146"/>
      <c r="G27" s="146">
        <v>82.6666666666667</v>
      </c>
      <c r="H27" s="146">
        <v>88</v>
      </c>
      <c r="I27" s="155">
        <v>80</v>
      </c>
      <c r="J27" s="155"/>
      <c r="K27" s="155">
        <v>60</v>
      </c>
      <c r="L27" s="155">
        <v>80</v>
      </c>
      <c r="M27" s="155">
        <v>90</v>
      </c>
      <c r="N27" s="155">
        <v>45</v>
      </c>
      <c r="O27" s="384">
        <v>80</v>
      </c>
      <c r="P27" s="384"/>
      <c r="Q27" s="384">
        <v>80</v>
      </c>
      <c r="R27" s="384"/>
      <c r="S27" s="384">
        <v>90</v>
      </c>
      <c r="T27" s="384">
        <v>80</v>
      </c>
      <c r="U27" s="386">
        <v>68</v>
      </c>
      <c r="V27" s="386">
        <v>80</v>
      </c>
      <c r="W27" s="386">
        <v>95</v>
      </c>
      <c r="X27" s="386"/>
      <c r="Y27" s="386"/>
      <c r="Z27" s="386">
        <v>88</v>
      </c>
      <c r="AA27" s="161">
        <v>85</v>
      </c>
      <c r="AB27" s="162"/>
      <c r="AC27" s="162"/>
      <c r="AD27" s="162"/>
      <c r="AE27" s="162">
        <v>60</v>
      </c>
      <c r="AF27" s="162">
        <v>42</v>
      </c>
      <c r="AG27" s="389">
        <v>80</v>
      </c>
      <c r="AH27" s="389"/>
      <c r="AI27" s="389">
        <v>70</v>
      </c>
      <c r="AJ27" s="389">
        <v>78</v>
      </c>
      <c r="AK27" s="389">
        <v>90</v>
      </c>
      <c r="AL27" s="389">
        <v>90</v>
      </c>
      <c r="AM27" s="390">
        <v>85</v>
      </c>
      <c r="AN27" s="390"/>
      <c r="AO27" s="390">
        <v>80</v>
      </c>
      <c r="AP27" s="390"/>
      <c r="AQ27" s="390">
        <v>95</v>
      </c>
      <c r="AR27" s="390">
        <v>60</v>
      </c>
      <c r="AS27" s="170">
        <v>72.666666666666671</v>
      </c>
      <c r="AT27" s="398"/>
      <c r="AU27" s="170">
        <v>90</v>
      </c>
      <c r="AV27" s="170"/>
      <c r="AW27" s="170">
        <v>85</v>
      </c>
      <c r="AX27" s="170">
        <v>82.555555555555557</v>
      </c>
      <c r="AY27" s="397">
        <v>87</v>
      </c>
      <c r="AZ27" s="397"/>
      <c r="BA27" s="397">
        <v>88</v>
      </c>
      <c r="BB27" s="397"/>
      <c r="BC27" s="397">
        <v>90</v>
      </c>
      <c r="BD27" s="397">
        <v>82</v>
      </c>
      <c r="BE27" s="386">
        <v>88</v>
      </c>
      <c r="BF27" s="386"/>
      <c r="BG27" s="386">
        <v>80</v>
      </c>
      <c r="BH27" s="386"/>
      <c r="BI27" s="386">
        <v>89</v>
      </c>
      <c r="BJ27" s="386">
        <v>80</v>
      </c>
      <c r="BK27" s="173">
        <v>40</v>
      </c>
      <c r="BL27" s="173">
        <v>80</v>
      </c>
      <c r="BM27" s="173">
        <v>82</v>
      </c>
      <c r="BN27" s="173"/>
      <c r="BO27" s="173">
        <v>90</v>
      </c>
      <c r="BP27" s="192">
        <v>80</v>
      </c>
      <c r="BQ27" s="392">
        <v>0</v>
      </c>
      <c r="BR27" s="393">
        <v>0</v>
      </c>
      <c r="BS27" s="394">
        <v>0</v>
      </c>
      <c r="BT27" s="191">
        <f>Menu!AE75</f>
        <v>19682</v>
      </c>
      <c r="BU27" s="193"/>
    </row>
    <row r="28" spans="1:73" s="112" customFormat="1">
      <c r="A28" s="112">
        <v>23</v>
      </c>
      <c r="B28" s="142" t="str">
        <f>Menu!AF76</f>
        <v>MOCHAMAD HELMI</v>
      </c>
      <c r="C28" s="145">
        <v>85</v>
      </c>
      <c r="D28" s="146"/>
      <c r="E28" s="146">
        <v>87</v>
      </c>
      <c r="F28" s="146"/>
      <c r="G28" s="146">
        <v>88</v>
      </c>
      <c r="H28" s="146">
        <v>92</v>
      </c>
      <c r="I28" s="155">
        <v>60</v>
      </c>
      <c r="J28" s="155">
        <v>80</v>
      </c>
      <c r="K28" s="155">
        <v>40</v>
      </c>
      <c r="L28" s="155">
        <v>80</v>
      </c>
      <c r="M28" s="155">
        <v>90</v>
      </c>
      <c r="N28" s="155">
        <v>52</v>
      </c>
      <c r="O28" s="384">
        <v>80</v>
      </c>
      <c r="P28" s="384"/>
      <c r="Q28" s="384">
        <v>80</v>
      </c>
      <c r="R28" s="384"/>
      <c r="S28" s="384">
        <v>90</v>
      </c>
      <c r="T28" s="384">
        <v>80</v>
      </c>
      <c r="U28" s="386">
        <v>40</v>
      </c>
      <c r="V28" s="386">
        <v>80</v>
      </c>
      <c r="W28" s="386">
        <v>35</v>
      </c>
      <c r="X28" s="386"/>
      <c r="Y28" s="386">
        <v>100</v>
      </c>
      <c r="Z28" s="386">
        <v>40</v>
      </c>
      <c r="AA28" s="161">
        <v>85</v>
      </c>
      <c r="AB28" s="162"/>
      <c r="AC28" s="162"/>
      <c r="AD28" s="162"/>
      <c r="AE28" s="162">
        <v>75</v>
      </c>
      <c r="AF28" s="162">
        <v>46</v>
      </c>
      <c r="AG28" s="389">
        <v>46</v>
      </c>
      <c r="AH28" s="389">
        <v>78</v>
      </c>
      <c r="AI28" s="389">
        <v>95</v>
      </c>
      <c r="AJ28" s="389"/>
      <c r="AK28" s="389">
        <v>88</v>
      </c>
      <c r="AL28" s="389">
        <v>33</v>
      </c>
      <c r="AM28" s="390">
        <v>85</v>
      </c>
      <c r="AN28" s="390"/>
      <c r="AO28" s="390">
        <v>80</v>
      </c>
      <c r="AP28" s="390"/>
      <c r="AQ28" s="390">
        <v>90</v>
      </c>
      <c r="AR28" s="390">
        <v>15</v>
      </c>
      <c r="AS28" s="170">
        <v>63.333333333333336</v>
      </c>
      <c r="AT28" s="398"/>
      <c r="AU28" s="170">
        <v>60</v>
      </c>
      <c r="AV28" s="170"/>
      <c r="AW28" s="170">
        <v>85</v>
      </c>
      <c r="AX28" s="170">
        <v>69.444444444444443</v>
      </c>
      <c r="AY28" s="397">
        <v>86</v>
      </c>
      <c r="AZ28" s="397"/>
      <c r="BA28" s="397">
        <v>87</v>
      </c>
      <c r="BB28" s="397"/>
      <c r="BC28" s="397">
        <v>87</v>
      </c>
      <c r="BD28" s="397">
        <v>84</v>
      </c>
      <c r="BE28" s="386">
        <v>80</v>
      </c>
      <c r="BF28" s="386"/>
      <c r="BG28" s="386">
        <v>87</v>
      </c>
      <c r="BH28" s="386"/>
      <c r="BI28" s="386">
        <v>86</v>
      </c>
      <c r="BJ28" s="386">
        <v>80</v>
      </c>
      <c r="BK28" s="173">
        <v>88</v>
      </c>
      <c r="BL28" s="173"/>
      <c r="BM28" s="173">
        <v>83</v>
      </c>
      <c r="BN28" s="173"/>
      <c r="BO28" s="173">
        <v>90</v>
      </c>
      <c r="BP28" s="192">
        <v>90</v>
      </c>
      <c r="BQ28" s="392">
        <v>0</v>
      </c>
      <c r="BR28" s="393">
        <v>0</v>
      </c>
      <c r="BS28" s="394">
        <v>0</v>
      </c>
      <c r="BT28" s="191">
        <f>Menu!AE76</f>
        <v>19602</v>
      </c>
      <c r="BU28" s="193"/>
    </row>
    <row r="29" spans="1:73" s="112" customFormat="1">
      <c r="A29" s="112">
        <v>24</v>
      </c>
      <c r="B29" s="142" t="str">
        <f>Menu!AF77</f>
        <v>MUH. DAFFA RAMADHAN</v>
      </c>
      <c r="C29" s="145">
        <v>80</v>
      </c>
      <c r="D29" s="146"/>
      <c r="E29" s="146">
        <v>87</v>
      </c>
      <c r="F29" s="146"/>
      <c r="G29" s="146">
        <v>80</v>
      </c>
      <c r="H29" s="146">
        <v>69</v>
      </c>
      <c r="I29" s="155">
        <v>80</v>
      </c>
      <c r="J29" s="155"/>
      <c r="K29" s="155">
        <v>80</v>
      </c>
      <c r="L29" s="155"/>
      <c r="M29" s="155">
        <v>90</v>
      </c>
      <c r="N29" s="155">
        <v>46</v>
      </c>
      <c r="O29" s="384">
        <v>70</v>
      </c>
      <c r="P29" s="384"/>
      <c r="Q29" s="384">
        <v>80</v>
      </c>
      <c r="R29" s="384"/>
      <c r="S29" s="384">
        <v>70</v>
      </c>
      <c r="T29" s="384">
        <v>70</v>
      </c>
      <c r="U29" s="386">
        <v>76</v>
      </c>
      <c r="V29" s="386">
        <v>80</v>
      </c>
      <c r="W29" s="386">
        <v>95</v>
      </c>
      <c r="X29" s="386"/>
      <c r="Y29" s="386"/>
      <c r="Z29" s="386">
        <v>41</v>
      </c>
      <c r="AA29" s="161">
        <v>75</v>
      </c>
      <c r="AB29" s="162"/>
      <c r="AC29" s="162"/>
      <c r="AD29" s="162"/>
      <c r="AE29" s="162"/>
      <c r="AF29" s="162">
        <v>47</v>
      </c>
      <c r="AG29" s="389">
        <v>70</v>
      </c>
      <c r="AH29" s="389">
        <v>78</v>
      </c>
      <c r="AI29" s="389">
        <v>85</v>
      </c>
      <c r="AJ29" s="389"/>
      <c r="AK29" s="389">
        <v>90</v>
      </c>
      <c r="AL29" s="389">
        <v>33</v>
      </c>
      <c r="AM29" s="390">
        <v>86</v>
      </c>
      <c r="AN29" s="390"/>
      <c r="AO29" s="390">
        <v>83</v>
      </c>
      <c r="AP29" s="390"/>
      <c r="AQ29" s="390">
        <v>90</v>
      </c>
      <c r="AR29" s="390">
        <v>40</v>
      </c>
      <c r="AS29" s="170">
        <v>75.333333333333329</v>
      </c>
      <c r="AT29" s="398"/>
      <c r="AU29" s="170">
        <v>90</v>
      </c>
      <c r="AV29" s="170"/>
      <c r="AW29" s="170">
        <v>85</v>
      </c>
      <c r="AX29" s="170">
        <v>83.444444444444443</v>
      </c>
      <c r="AY29" s="397">
        <v>87</v>
      </c>
      <c r="AZ29" s="397"/>
      <c r="BA29" s="397">
        <v>87</v>
      </c>
      <c r="BB29" s="397"/>
      <c r="BC29" s="397">
        <v>88</v>
      </c>
      <c r="BD29" s="397">
        <v>88</v>
      </c>
      <c r="BE29" s="386">
        <v>70</v>
      </c>
      <c r="BF29" s="386">
        <v>80</v>
      </c>
      <c r="BG29" s="386">
        <v>80</v>
      </c>
      <c r="BH29" s="386"/>
      <c r="BI29" s="386">
        <v>78</v>
      </c>
      <c r="BJ29" s="386">
        <v>70</v>
      </c>
      <c r="BK29" s="173">
        <v>100</v>
      </c>
      <c r="BL29" s="173"/>
      <c r="BM29" s="173">
        <v>83</v>
      </c>
      <c r="BN29" s="173"/>
      <c r="BO29" s="173">
        <v>90</v>
      </c>
      <c r="BP29" s="192">
        <v>85</v>
      </c>
      <c r="BQ29" s="392">
        <v>0</v>
      </c>
      <c r="BR29" s="393">
        <v>0</v>
      </c>
      <c r="BS29" s="394">
        <v>0</v>
      </c>
      <c r="BT29" s="191">
        <f>Menu!AE77</f>
        <v>19684</v>
      </c>
      <c r="BU29" s="193"/>
    </row>
    <row r="30" spans="1:73" s="112" customFormat="1">
      <c r="A30" s="112">
        <v>25</v>
      </c>
      <c r="B30" s="142" t="str">
        <f>Menu!AF78</f>
        <v>MUHAMMAD ILHAM RAMADHANI</v>
      </c>
      <c r="C30" s="145">
        <v>90</v>
      </c>
      <c r="D30" s="146"/>
      <c r="E30" s="146">
        <v>87</v>
      </c>
      <c r="F30" s="146"/>
      <c r="G30" s="146">
        <v>86</v>
      </c>
      <c r="H30" s="146">
        <v>81</v>
      </c>
      <c r="I30" s="155">
        <v>80</v>
      </c>
      <c r="J30" s="155"/>
      <c r="K30" s="155">
        <v>65</v>
      </c>
      <c r="L30" s="155">
        <v>80</v>
      </c>
      <c r="M30" s="155">
        <v>85</v>
      </c>
      <c r="N30" s="155">
        <v>31</v>
      </c>
      <c r="O30" s="384">
        <v>80</v>
      </c>
      <c r="P30" s="384"/>
      <c r="Q30" s="384">
        <v>80</v>
      </c>
      <c r="R30" s="384"/>
      <c r="S30" s="384">
        <v>90</v>
      </c>
      <c r="T30" s="384">
        <v>85</v>
      </c>
      <c r="U30" s="386">
        <v>54</v>
      </c>
      <c r="V30" s="386">
        <v>80</v>
      </c>
      <c r="W30" s="386">
        <v>90</v>
      </c>
      <c r="X30" s="386"/>
      <c r="Y30" s="386">
        <v>100</v>
      </c>
      <c r="Z30" s="386">
        <v>56</v>
      </c>
      <c r="AA30" s="161">
        <v>80</v>
      </c>
      <c r="AB30" s="162"/>
      <c r="AC30" s="162"/>
      <c r="AD30" s="162"/>
      <c r="AE30" s="162">
        <v>60</v>
      </c>
      <c r="AF30" s="162">
        <v>46</v>
      </c>
      <c r="AG30" s="389">
        <v>50</v>
      </c>
      <c r="AH30" s="389">
        <v>78</v>
      </c>
      <c r="AI30" s="389">
        <v>75</v>
      </c>
      <c r="AJ30" s="389">
        <v>78</v>
      </c>
      <c r="AK30" s="389">
        <v>90</v>
      </c>
      <c r="AL30" s="389">
        <v>63</v>
      </c>
      <c r="AM30" s="390">
        <v>85</v>
      </c>
      <c r="AN30" s="390"/>
      <c r="AO30" s="390">
        <v>83</v>
      </c>
      <c r="AP30" s="390"/>
      <c r="AQ30" s="390">
        <v>90</v>
      </c>
      <c r="AR30" s="390">
        <v>90</v>
      </c>
      <c r="AS30" s="170">
        <v>68</v>
      </c>
      <c r="AT30" s="398"/>
      <c r="AU30" s="170">
        <v>87.5</v>
      </c>
      <c r="AV30" s="170"/>
      <c r="AW30" s="170">
        <v>85</v>
      </c>
      <c r="AX30" s="170">
        <v>80.166666666666671</v>
      </c>
      <c r="AY30" s="397">
        <v>87</v>
      </c>
      <c r="AZ30" s="397"/>
      <c r="BA30" s="397">
        <v>83</v>
      </c>
      <c r="BB30" s="397"/>
      <c r="BC30" s="397">
        <v>88</v>
      </c>
      <c r="BD30" s="397">
        <v>82</v>
      </c>
      <c r="BE30" s="386">
        <v>80</v>
      </c>
      <c r="BF30" s="386"/>
      <c r="BG30" s="386">
        <v>87</v>
      </c>
      <c r="BH30" s="386"/>
      <c r="BI30" s="386">
        <v>90</v>
      </c>
      <c r="BJ30" s="386">
        <v>85</v>
      </c>
      <c r="BK30" s="173">
        <v>54</v>
      </c>
      <c r="BL30" s="173">
        <v>80</v>
      </c>
      <c r="BM30" s="173">
        <v>85</v>
      </c>
      <c r="BN30" s="173"/>
      <c r="BO30" s="173">
        <v>90</v>
      </c>
      <c r="BP30" s="192">
        <v>80</v>
      </c>
      <c r="BQ30" s="392">
        <v>0</v>
      </c>
      <c r="BR30" s="393">
        <v>0</v>
      </c>
      <c r="BS30" s="394">
        <v>0</v>
      </c>
      <c r="BT30" s="191">
        <f>Menu!AE78</f>
        <v>19603</v>
      </c>
      <c r="BU30" s="193"/>
    </row>
    <row r="31" spans="1:73" s="112" customFormat="1">
      <c r="A31" s="112">
        <v>26</v>
      </c>
      <c r="B31" s="142" t="str">
        <f>Menu!AF79</f>
        <v>NADIA RAHMADANI</v>
      </c>
      <c r="C31" s="145">
        <v>85</v>
      </c>
      <c r="D31" s="146"/>
      <c r="E31" s="146">
        <v>87</v>
      </c>
      <c r="F31" s="146"/>
      <c r="G31" s="146">
        <v>89.6666666666667</v>
      </c>
      <c r="H31" s="146">
        <v>97</v>
      </c>
      <c r="I31" s="155">
        <v>80</v>
      </c>
      <c r="J31" s="155"/>
      <c r="K31" s="155">
        <v>80</v>
      </c>
      <c r="L31" s="155"/>
      <c r="M31" s="155">
        <v>90</v>
      </c>
      <c r="N31" s="155">
        <v>88</v>
      </c>
      <c r="O31" s="384">
        <v>80</v>
      </c>
      <c r="P31" s="384"/>
      <c r="Q31" s="384">
        <v>80</v>
      </c>
      <c r="R31" s="384"/>
      <c r="S31" s="384">
        <v>90</v>
      </c>
      <c r="T31" s="384">
        <v>90</v>
      </c>
      <c r="U31" s="386">
        <v>68</v>
      </c>
      <c r="V31" s="386">
        <v>80</v>
      </c>
      <c r="W31" s="386">
        <v>82</v>
      </c>
      <c r="X31" s="386"/>
      <c r="Y31" s="386"/>
      <c r="Z31" s="386">
        <v>64</v>
      </c>
      <c r="AA31" s="161">
        <v>85</v>
      </c>
      <c r="AB31" s="162"/>
      <c r="AC31" s="162"/>
      <c r="AD31" s="162"/>
      <c r="AE31" s="162">
        <v>60</v>
      </c>
      <c r="AF31" s="162">
        <v>47</v>
      </c>
      <c r="AG31" s="389">
        <v>68</v>
      </c>
      <c r="AH31" s="389">
        <v>78</v>
      </c>
      <c r="AI31" s="389">
        <v>65</v>
      </c>
      <c r="AJ31" s="389">
        <v>78</v>
      </c>
      <c r="AK31" s="389">
        <v>90</v>
      </c>
      <c r="AL31" s="389">
        <v>70</v>
      </c>
      <c r="AM31" s="390">
        <v>85</v>
      </c>
      <c r="AN31" s="390"/>
      <c r="AO31" s="390">
        <v>84</v>
      </c>
      <c r="AP31" s="390"/>
      <c r="AQ31" s="390">
        <v>85</v>
      </c>
      <c r="AR31" s="390">
        <v>40</v>
      </c>
      <c r="AS31" s="170">
        <v>72.666666666666671</v>
      </c>
      <c r="AT31" s="398"/>
      <c r="AU31" s="170">
        <v>83.5</v>
      </c>
      <c r="AV31" s="170"/>
      <c r="AW31" s="170">
        <v>85</v>
      </c>
      <c r="AX31" s="170">
        <v>80.3888888888889</v>
      </c>
      <c r="AY31" s="397">
        <v>87</v>
      </c>
      <c r="AZ31" s="397"/>
      <c r="BA31" s="397">
        <v>87</v>
      </c>
      <c r="BB31" s="397"/>
      <c r="BC31" s="397">
        <v>88</v>
      </c>
      <c r="BD31" s="397">
        <v>82</v>
      </c>
      <c r="BE31" s="386">
        <v>80</v>
      </c>
      <c r="BF31" s="386"/>
      <c r="BG31" s="386">
        <v>80</v>
      </c>
      <c r="BH31" s="386"/>
      <c r="BI31" s="386">
        <v>90</v>
      </c>
      <c r="BJ31" s="386">
        <v>90</v>
      </c>
      <c r="BK31" s="173">
        <v>38</v>
      </c>
      <c r="BL31" s="173">
        <v>80</v>
      </c>
      <c r="BM31" s="173">
        <v>80</v>
      </c>
      <c r="BN31" s="173"/>
      <c r="BO31" s="173">
        <v>90</v>
      </c>
      <c r="BP31" s="192">
        <v>74</v>
      </c>
      <c r="BQ31" s="392">
        <v>0</v>
      </c>
      <c r="BR31" s="393">
        <v>0</v>
      </c>
      <c r="BS31" s="394">
        <v>0</v>
      </c>
      <c r="BT31" s="191">
        <f>Menu!AE79</f>
        <v>19650</v>
      </c>
      <c r="BU31" s="193"/>
    </row>
    <row r="32" spans="1:73" s="112" customFormat="1">
      <c r="A32" s="147">
        <v>27</v>
      </c>
      <c r="B32" s="142" t="str">
        <f>Menu!AF80</f>
        <v>NAJA AN NAZILI IZZUL AZKA</v>
      </c>
      <c r="C32" s="145">
        <v>80</v>
      </c>
      <c r="D32" s="146"/>
      <c r="E32" s="146">
        <v>80</v>
      </c>
      <c r="F32" s="146"/>
      <c r="G32" s="146">
        <v>81.6666666666667</v>
      </c>
      <c r="H32" s="146">
        <v>85</v>
      </c>
      <c r="I32" s="155">
        <v>60</v>
      </c>
      <c r="J32" s="155">
        <v>80</v>
      </c>
      <c r="K32" s="155">
        <v>40</v>
      </c>
      <c r="L32" s="155">
        <v>80</v>
      </c>
      <c r="M32" s="155">
        <v>85</v>
      </c>
      <c r="N32" s="155">
        <v>57</v>
      </c>
      <c r="O32" s="384">
        <v>85</v>
      </c>
      <c r="P32" s="384"/>
      <c r="Q32" s="384">
        <v>80</v>
      </c>
      <c r="R32" s="384"/>
      <c r="S32" s="384">
        <v>90</v>
      </c>
      <c r="T32" s="384">
        <v>85</v>
      </c>
      <c r="U32" s="386">
        <v>82</v>
      </c>
      <c r="V32" s="386"/>
      <c r="W32" s="386">
        <v>100</v>
      </c>
      <c r="X32" s="386"/>
      <c r="Y32" s="386">
        <v>100</v>
      </c>
      <c r="Z32" s="386">
        <v>73</v>
      </c>
      <c r="AA32" s="161">
        <v>75</v>
      </c>
      <c r="AB32" s="162"/>
      <c r="AC32" s="162"/>
      <c r="AD32" s="162"/>
      <c r="AE32" s="162">
        <v>80</v>
      </c>
      <c r="AF32" s="162">
        <v>46</v>
      </c>
      <c r="AG32" s="389">
        <v>92</v>
      </c>
      <c r="AH32" s="389"/>
      <c r="AI32" s="389">
        <v>80</v>
      </c>
      <c r="AJ32" s="389"/>
      <c r="AK32" s="389">
        <v>90</v>
      </c>
      <c r="AL32" s="389">
        <v>67</v>
      </c>
      <c r="AM32" s="390">
        <v>87</v>
      </c>
      <c r="AN32" s="390"/>
      <c r="AO32" s="390">
        <v>80</v>
      </c>
      <c r="AP32" s="390"/>
      <c r="AQ32" s="390">
        <v>90</v>
      </c>
      <c r="AR32" s="390">
        <v>30</v>
      </c>
      <c r="AS32" s="170">
        <v>77.333333333333329</v>
      </c>
      <c r="AT32" s="398"/>
      <c r="AU32" s="170">
        <v>92.5</v>
      </c>
      <c r="AV32" s="170"/>
      <c r="AW32" s="170">
        <v>85</v>
      </c>
      <c r="AX32" s="170">
        <v>84.944444444444443</v>
      </c>
      <c r="AY32" s="397">
        <v>86</v>
      </c>
      <c r="AZ32" s="397"/>
      <c r="BA32" s="397">
        <v>87</v>
      </c>
      <c r="BB32" s="397"/>
      <c r="BC32" s="397">
        <v>88</v>
      </c>
      <c r="BD32" s="397">
        <v>80</v>
      </c>
      <c r="BE32" s="386">
        <v>85</v>
      </c>
      <c r="BF32" s="386"/>
      <c r="BG32" s="386">
        <v>80</v>
      </c>
      <c r="BH32" s="386"/>
      <c r="BI32" s="386">
        <v>87</v>
      </c>
      <c r="BJ32" s="386">
        <v>85</v>
      </c>
      <c r="BK32" s="173">
        <v>48</v>
      </c>
      <c r="BL32" s="173">
        <v>80</v>
      </c>
      <c r="BM32" s="173">
        <v>80</v>
      </c>
      <c r="BN32" s="173"/>
      <c r="BO32" s="173">
        <v>90</v>
      </c>
      <c r="BP32" s="192">
        <v>83</v>
      </c>
      <c r="BQ32" s="392">
        <v>0</v>
      </c>
      <c r="BR32" s="393">
        <v>3</v>
      </c>
      <c r="BS32" s="394">
        <v>0</v>
      </c>
      <c r="BT32" s="191">
        <f>Menu!AE80</f>
        <v>19651</v>
      </c>
      <c r="BU32" s="193"/>
    </row>
    <row r="33" spans="1:73" s="112" customFormat="1">
      <c r="A33" s="147">
        <v>28</v>
      </c>
      <c r="B33" s="142" t="str">
        <f>Menu!AF81</f>
        <v>NIKEN AYU ANDINI</v>
      </c>
      <c r="C33" s="145">
        <v>80</v>
      </c>
      <c r="D33" s="146"/>
      <c r="E33" s="146">
        <v>87</v>
      </c>
      <c r="F33" s="146"/>
      <c r="G33" s="146">
        <v>84.3333333333333</v>
      </c>
      <c r="H33" s="146">
        <v>86</v>
      </c>
      <c r="I33" s="155">
        <v>85</v>
      </c>
      <c r="J33" s="155"/>
      <c r="K33" s="155">
        <v>45</v>
      </c>
      <c r="L33" s="155">
        <v>80</v>
      </c>
      <c r="M33" s="155">
        <v>90</v>
      </c>
      <c r="N33" s="155">
        <v>28</v>
      </c>
      <c r="O33" s="384">
        <v>80</v>
      </c>
      <c r="P33" s="384"/>
      <c r="Q33" s="384">
        <v>80</v>
      </c>
      <c r="R33" s="384"/>
      <c r="S33" s="384">
        <v>90</v>
      </c>
      <c r="T33" s="384">
        <v>90</v>
      </c>
      <c r="U33" s="386">
        <v>48</v>
      </c>
      <c r="V33" s="386">
        <v>80</v>
      </c>
      <c r="W33" s="386">
        <v>95</v>
      </c>
      <c r="X33" s="386"/>
      <c r="Y33" s="386"/>
      <c r="Z33" s="386">
        <v>56</v>
      </c>
      <c r="AA33" s="161">
        <v>90</v>
      </c>
      <c r="AB33" s="162"/>
      <c r="AC33" s="162"/>
      <c r="AD33" s="162"/>
      <c r="AE33" s="162"/>
      <c r="AF33" s="162">
        <v>52</v>
      </c>
      <c r="AG33" s="389">
        <v>78</v>
      </c>
      <c r="AH33" s="389"/>
      <c r="AI33" s="389">
        <v>45</v>
      </c>
      <c r="AJ33" s="389">
        <v>78</v>
      </c>
      <c r="AK33" s="389">
        <v>90</v>
      </c>
      <c r="AL33" s="389">
        <v>80</v>
      </c>
      <c r="AM33" s="390">
        <v>84</v>
      </c>
      <c r="AN33" s="390"/>
      <c r="AO33" s="390">
        <v>80</v>
      </c>
      <c r="AP33" s="390"/>
      <c r="AQ33" s="390">
        <v>85</v>
      </c>
      <c r="AR33" s="390">
        <v>70</v>
      </c>
      <c r="AS33" s="170">
        <v>66</v>
      </c>
      <c r="AT33" s="398"/>
      <c r="AU33" s="170">
        <v>90</v>
      </c>
      <c r="AV33" s="170"/>
      <c r="AW33" s="170">
        <v>85</v>
      </c>
      <c r="AX33" s="170">
        <v>80.333333333333329</v>
      </c>
      <c r="AY33" s="397">
        <v>87</v>
      </c>
      <c r="AZ33" s="397"/>
      <c r="BA33" s="397">
        <v>84</v>
      </c>
      <c r="BB33" s="397"/>
      <c r="BC33" s="397">
        <v>87</v>
      </c>
      <c r="BD33" s="397">
        <v>80</v>
      </c>
      <c r="BE33" s="386">
        <v>86</v>
      </c>
      <c r="BF33" s="386"/>
      <c r="BG33" s="386">
        <v>80</v>
      </c>
      <c r="BH33" s="386"/>
      <c r="BI33" s="386">
        <v>89</v>
      </c>
      <c r="BJ33" s="386">
        <v>89</v>
      </c>
      <c r="BK33" s="173">
        <v>55</v>
      </c>
      <c r="BL33" s="173">
        <v>80</v>
      </c>
      <c r="BM33" s="173">
        <v>80</v>
      </c>
      <c r="BN33" s="173"/>
      <c r="BO33" s="173">
        <v>90</v>
      </c>
      <c r="BP33" s="192">
        <v>80</v>
      </c>
      <c r="BQ33" s="392">
        <v>0</v>
      </c>
      <c r="BR33" s="393">
        <v>0</v>
      </c>
      <c r="BS33" s="394">
        <v>0</v>
      </c>
      <c r="BT33" s="191">
        <f>Menu!AE81</f>
        <v>19691</v>
      </c>
      <c r="BU33" s="193"/>
    </row>
    <row r="34" spans="1:73" s="112" customFormat="1" ht="18" customHeight="1">
      <c r="A34" s="147">
        <v>29</v>
      </c>
      <c r="B34" s="142" t="str">
        <f>Menu!AF82</f>
        <v>RAFFA ALBANI GUEIVARA</v>
      </c>
      <c r="C34" s="145">
        <v>80</v>
      </c>
      <c r="D34" s="146"/>
      <c r="E34" s="146">
        <v>80</v>
      </c>
      <c r="F34" s="146"/>
      <c r="G34" s="146">
        <v>85.3333333333333</v>
      </c>
      <c r="H34" s="146">
        <v>96</v>
      </c>
      <c r="I34" s="158">
        <v>60</v>
      </c>
      <c r="J34" s="155">
        <v>80</v>
      </c>
      <c r="K34" s="155">
        <v>20</v>
      </c>
      <c r="L34" s="155">
        <v>80</v>
      </c>
      <c r="M34" s="155">
        <v>85</v>
      </c>
      <c r="N34" s="155">
        <v>14</v>
      </c>
      <c r="O34" s="384">
        <v>80</v>
      </c>
      <c r="P34" s="384"/>
      <c r="Q34" s="384">
        <v>80</v>
      </c>
      <c r="R34" s="384"/>
      <c r="S34" s="384">
        <v>90</v>
      </c>
      <c r="T34" s="384">
        <v>90</v>
      </c>
      <c r="U34" s="386">
        <v>20</v>
      </c>
      <c r="V34" s="386">
        <v>80</v>
      </c>
      <c r="W34" s="386">
        <v>90</v>
      </c>
      <c r="X34" s="386"/>
      <c r="Y34" s="386"/>
      <c r="Z34" s="386">
        <v>38</v>
      </c>
      <c r="AA34" s="161">
        <v>75</v>
      </c>
      <c r="AB34" s="162"/>
      <c r="AC34" s="162"/>
      <c r="AD34" s="162"/>
      <c r="AE34" s="162">
        <v>85</v>
      </c>
      <c r="AF34" s="162">
        <v>57</v>
      </c>
      <c r="AG34" s="389">
        <v>80</v>
      </c>
      <c r="AH34" s="389"/>
      <c r="AI34" s="389">
        <v>50</v>
      </c>
      <c r="AJ34" s="389">
        <v>78</v>
      </c>
      <c r="AK34" s="389">
        <v>90</v>
      </c>
      <c r="AL34" s="389">
        <v>80</v>
      </c>
      <c r="AM34" s="390">
        <v>80</v>
      </c>
      <c r="AN34" s="390"/>
      <c r="AO34" s="390">
        <v>83</v>
      </c>
      <c r="AP34" s="390"/>
      <c r="AQ34" s="390">
        <v>90</v>
      </c>
      <c r="AR34" s="390">
        <v>30</v>
      </c>
      <c r="AS34" s="170">
        <v>56.666666666666664</v>
      </c>
      <c r="AT34" s="398"/>
      <c r="AU34" s="170">
        <v>87.5</v>
      </c>
      <c r="AV34" s="170"/>
      <c r="AW34" s="170">
        <v>85</v>
      </c>
      <c r="AX34" s="170">
        <v>76.388888888888886</v>
      </c>
      <c r="AY34" s="397">
        <v>88</v>
      </c>
      <c r="AZ34" s="397"/>
      <c r="BA34" s="397">
        <v>87</v>
      </c>
      <c r="BB34" s="397"/>
      <c r="BC34" s="397">
        <v>88</v>
      </c>
      <c r="BD34" s="397">
        <v>80</v>
      </c>
      <c r="BE34" s="386">
        <v>80</v>
      </c>
      <c r="BF34" s="386"/>
      <c r="BG34" s="386">
        <v>86</v>
      </c>
      <c r="BH34" s="386"/>
      <c r="BI34" s="386">
        <v>88</v>
      </c>
      <c r="BJ34" s="386">
        <v>87</v>
      </c>
      <c r="BK34" s="173">
        <v>80</v>
      </c>
      <c r="BL34" s="173"/>
      <c r="BM34" s="173">
        <v>79</v>
      </c>
      <c r="BN34" s="173"/>
      <c r="BO34" s="173">
        <v>90</v>
      </c>
      <c r="BP34" s="192">
        <v>83</v>
      </c>
      <c r="BQ34" s="392">
        <v>0</v>
      </c>
      <c r="BR34" s="393">
        <v>0</v>
      </c>
      <c r="BS34" s="394">
        <v>0</v>
      </c>
      <c r="BT34" s="191">
        <f>Menu!AE82</f>
        <v>19780</v>
      </c>
      <c r="BU34" s="193"/>
    </row>
    <row r="35" spans="1:73" s="112" customFormat="1">
      <c r="A35" s="147">
        <v>30</v>
      </c>
      <c r="B35" s="142" t="str">
        <f>Menu!AF83</f>
        <v>RASSYA RIFKY SETYAWAN  *</v>
      </c>
      <c r="C35" s="145">
        <v>80</v>
      </c>
      <c r="D35" s="146"/>
      <c r="E35" s="146">
        <v>80</v>
      </c>
      <c r="F35" s="146"/>
      <c r="G35" s="146">
        <v>82</v>
      </c>
      <c r="H35" s="146">
        <v>86</v>
      </c>
      <c r="I35" s="158">
        <v>50</v>
      </c>
      <c r="J35" s="155">
        <v>80</v>
      </c>
      <c r="K35" s="155"/>
      <c r="L35" s="155"/>
      <c r="M35" s="155">
        <v>85</v>
      </c>
      <c r="N35" s="155">
        <v>37</v>
      </c>
      <c r="O35" s="384">
        <v>80</v>
      </c>
      <c r="P35" s="384"/>
      <c r="Q35" s="384">
        <v>80</v>
      </c>
      <c r="R35" s="384"/>
      <c r="S35" s="384">
        <v>90</v>
      </c>
      <c r="T35" s="384">
        <v>80</v>
      </c>
      <c r="U35" s="386">
        <v>38</v>
      </c>
      <c r="V35" s="386">
        <v>80</v>
      </c>
      <c r="W35" s="386">
        <v>95</v>
      </c>
      <c r="X35" s="386"/>
      <c r="Y35" s="386"/>
      <c r="Z35" s="386">
        <v>34</v>
      </c>
      <c r="AA35" s="161">
        <v>85</v>
      </c>
      <c r="AB35" s="162"/>
      <c r="AC35" s="162"/>
      <c r="AD35" s="162"/>
      <c r="AE35" s="162">
        <v>65</v>
      </c>
      <c r="AF35" s="162">
        <v>37</v>
      </c>
      <c r="AG35" s="389">
        <v>58</v>
      </c>
      <c r="AH35" s="389">
        <v>78</v>
      </c>
      <c r="AI35" s="389">
        <v>60</v>
      </c>
      <c r="AJ35" s="389">
        <v>78</v>
      </c>
      <c r="AK35" s="389">
        <v>90</v>
      </c>
      <c r="AL35" s="389">
        <v>40</v>
      </c>
      <c r="AM35" s="390">
        <v>82</v>
      </c>
      <c r="AN35" s="390"/>
      <c r="AO35" s="390">
        <v>80</v>
      </c>
      <c r="AP35" s="390"/>
      <c r="AQ35" s="390">
        <v>80</v>
      </c>
      <c r="AR35" s="390">
        <v>30</v>
      </c>
      <c r="AS35" s="170">
        <v>62.666666666666664</v>
      </c>
      <c r="AT35" s="398"/>
      <c r="AU35" s="170">
        <v>90</v>
      </c>
      <c r="AV35" s="170"/>
      <c r="AW35" s="170">
        <v>85</v>
      </c>
      <c r="AX35" s="170">
        <v>79.222222222222214</v>
      </c>
      <c r="AY35" s="397">
        <v>88</v>
      </c>
      <c r="AZ35" s="397"/>
      <c r="BA35" s="397">
        <v>88</v>
      </c>
      <c r="BB35" s="397"/>
      <c r="BC35" s="397">
        <v>90</v>
      </c>
      <c r="BD35" s="397">
        <v>80</v>
      </c>
      <c r="BE35" s="386">
        <v>86</v>
      </c>
      <c r="BF35" s="386"/>
      <c r="BG35" s="386">
        <v>85</v>
      </c>
      <c r="BH35" s="386"/>
      <c r="BI35" s="386">
        <v>87</v>
      </c>
      <c r="BJ35" s="386">
        <v>89</v>
      </c>
      <c r="BK35" s="173">
        <v>94</v>
      </c>
      <c r="BL35" s="173"/>
      <c r="BM35" s="173">
        <v>84</v>
      </c>
      <c r="BN35" s="173"/>
      <c r="BO35" s="173">
        <v>90</v>
      </c>
      <c r="BP35" s="192">
        <v>90</v>
      </c>
      <c r="BQ35" s="392">
        <v>7</v>
      </c>
      <c r="BR35" s="393">
        <v>0</v>
      </c>
      <c r="BS35" s="394">
        <v>1</v>
      </c>
      <c r="BT35" s="191">
        <f>Menu!AE83</f>
        <v>19737</v>
      </c>
      <c r="BU35" s="193"/>
    </row>
    <row r="36" spans="1:73" s="112" customFormat="1">
      <c r="A36" s="147">
        <v>31</v>
      </c>
      <c r="B36" s="142" t="str">
        <f>Menu!AF84</f>
        <v>RIZKI RAMADHAN</v>
      </c>
      <c r="C36" s="145">
        <v>80</v>
      </c>
      <c r="D36" s="146"/>
      <c r="E36" s="146">
        <v>100</v>
      </c>
      <c r="F36" s="146"/>
      <c r="G36" s="146">
        <v>91.6666666666667</v>
      </c>
      <c r="H36" s="146">
        <v>95</v>
      </c>
      <c r="I36" s="158">
        <v>80</v>
      </c>
      <c r="J36" s="155"/>
      <c r="K36" s="155">
        <v>50</v>
      </c>
      <c r="L36" s="155">
        <v>80</v>
      </c>
      <c r="M36" s="155">
        <v>85</v>
      </c>
      <c r="N36" s="155">
        <v>53</v>
      </c>
      <c r="O36" s="384">
        <v>80</v>
      </c>
      <c r="P36" s="384"/>
      <c r="Q36" s="384">
        <v>80</v>
      </c>
      <c r="R36" s="384"/>
      <c r="S36" s="384">
        <v>90</v>
      </c>
      <c r="T36" s="384">
        <v>80</v>
      </c>
      <c r="U36" s="386">
        <v>86</v>
      </c>
      <c r="V36" s="386"/>
      <c r="W36" s="386">
        <v>100</v>
      </c>
      <c r="X36" s="386"/>
      <c r="Y36" s="386"/>
      <c r="Z36" s="386">
        <v>68</v>
      </c>
      <c r="AA36" s="161">
        <v>75</v>
      </c>
      <c r="AB36" s="162"/>
      <c r="AC36" s="162"/>
      <c r="AD36" s="162"/>
      <c r="AE36" s="162">
        <v>85</v>
      </c>
      <c r="AF36" s="162">
        <v>25</v>
      </c>
      <c r="AG36" s="389">
        <v>44</v>
      </c>
      <c r="AH36" s="389">
        <v>78</v>
      </c>
      <c r="AI36" s="389">
        <v>100</v>
      </c>
      <c r="AJ36" s="389"/>
      <c r="AK36" s="389">
        <v>85</v>
      </c>
      <c r="AL36" s="389">
        <v>76</v>
      </c>
      <c r="AM36" s="390">
        <v>85</v>
      </c>
      <c r="AN36" s="390"/>
      <c r="AO36" s="390">
        <v>80</v>
      </c>
      <c r="AP36" s="390"/>
      <c r="AQ36" s="390">
        <v>80</v>
      </c>
      <c r="AR36" s="390">
        <v>70</v>
      </c>
      <c r="AS36" s="170">
        <v>78.666666666666671</v>
      </c>
      <c r="AT36" s="398"/>
      <c r="AU36" s="170">
        <v>92.5</v>
      </c>
      <c r="AV36" s="170"/>
      <c r="AW36" s="170">
        <v>85</v>
      </c>
      <c r="AX36" s="170">
        <v>85.3888888888889</v>
      </c>
      <c r="AY36" s="397">
        <v>87</v>
      </c>
      <c r="AZ36" s="397"/>
      <c r="BA36" s="397">
        <v>87</v>
      </c>
      <c r="BB36" s="397"/>
      <c r="BC36" s="397">
        <v>87</v>
      </c>
      <c r="BD36" s="397">
        <v>84</v>
      </c>
      <c r="BE36" s="386">
        <v>80</v>
      </c>
      <c r="BF36" s="386"/>
      <c r="BG36" s="386">
        <v>80</v>
      </c>
      <c r="BH36" s="386"/>
      <c r="BI36" s="386">
        <v>89</v>
      </c>
      <c r="BJ36" s="386">
        <v>80</v>
      </c>
      <c r="BK36" s="173">
        <v>80</v>
      </c>
      <c r="BL36" s="173"/>
      <c r="BM36" s="173">
        <v>80</v>
      </c>
      <c r="BN36" s="173"/>
      <c r="BO36" s="173">
        <v>90</v>
      </c>
      <c r="BP36" s="192">
        <v>82</v>
      </c>
      <c r="BQ36" s="392">
        <v>0</v>
      </c>
      <c r="BR36" s="393">
        <v>0</v>
      </c>
      <c r="BS36" s="394">
        <v>0</v>
      </c>
      <c r="BT36" s="191">
        <f>Menu!AE84</f>
        <v>19695</v>
      </c>
      <c r="BU36" s="193"/>
    </row>
    <row r="37" spans="1:73" s="112" customFormat="1">
      <c r="A37" s="112">
        <v>32</v>
      </c>
      <c r="B37" s="142" t="str">
        <f>Menu!AF85</f>
        <v>SALSA ALIYA NABILATUNNISA</v>
      </c>
      <c r="C37" s="145">
        <v>80</v>
      </c>
      <c r="D37" s="146"/>
      <c r="E37" s="146">
        <v>87</v>
      </c>
      <c r="F37" s="146"/>
      <c r="G37" s="146">
        <v>85</v>
      </c>
      <c r="H37" s="146">
        <v>88</v>
      </c>
      <c r="I37" s="158">
        <v>80</v>
      </c>
      <c r="J37" s="155"/>
      <c r="K37" s="155">
        <v>35</v>
      </c>
      <c r="L37" s="155">
        <v>80</v>
      </c>
      <c r="M37" s="155">
        <v>85</v>
      </c>
      <c r="N37" s="155">
        <v>49</v>
      </c>
      <c r="O37" s="384">
        <v>80</v>
      </c>
      <c r="P37" s="384"/>
      <c r="Q37" s="384">
        <v>80</v>
      </c>
      <c r="R37" s="384"/>
      <c r="S37" s="384">
        <v>90</v>
      </c>
      <c r="T37" s="384">
        <v>80</v>
      </c>
      <c r="U37" s="386">
        <v>70</v>
      </c>
      <c r="V37" s="386">
        <v>80</v>
      </c>
      <c r="W37" s="386">
        <v>100</v>
      </c>
      <c r="X37" s="386"/>
      <c r="Y37" s="386"/>
      <c r="Z37" s="386">
        <v>84</v>
      </c>
      <c r="AA37" s="161">
        <v>80</v>
      </c>
      <c r="AB37" s="162"/>
      <c r="AC37" s="162"/>
      <c r="AD37" s="162"/>
      <c r="AE37" s="162">
        <v>80</v>
      </c>
      <c r="AF37" s="162">
        <v>36</v>
      </c>
      <c r="AG37" s="389">
        <v>96</v>
      </c>
      <c r="AH37" s="389"/>
      <c r="AI37" s="389">
        <v>55</v>
      </c>
      <c r="AJ37" s="389">
        <v>78</v>
      </c>
      <c r="AK37" s="389">
        <v>90</v>
      </c>
      <c r="AL37" s="389">
        <v>83</v>
      </c>
      <c r="AM37" s="390">
        <v>83</v>
      </c>
      <c r="AN37" s="390"/>
      <c r="AO37" s="390">
        <v>80</v>
      </c>
      <c r="AP37" s="390"/>
      <c r="AQ37" s="390">
        <v>90</v>
      </c>
      <c r="AR37" s="390">
        <v>80</v>
      </c>
      <c r="AS37" s="170">
        <v>73.333333333333329</v>
      </c>
      <c r="AT37" s="398"/>
      <c r="AU37" s="170">
        <v>92.5</v>
      </c>
      <c r="AV37" s="170"/>
      <c r="AW37" s="170">
        <v>85</v>
      </c>
      <c r="AX37" s="170">
        <v>83.6111111111111</v>
      </c>
      <c r="AY37" s="397">
        <v>88</v>
      </c>
      <c r="AZ37" s="397"/>
      <c r="BA37" s="397">
        <v>87</v>
      </c>
      <c r="BB37" s="397"/>
      <c r="BC37" s="397">
        <v>90</v>
      </c>
      <c r="BD37" s="397">
        <v>80</v>
      </c>
      <c r="BE37" s="386">
        <v>88</v>
      </c>
      <c r="BF37" s="386"/>
      <c r="BG37" s="386">
        <v>90</v>
      </c>
      <c r="BH37" s="386"/>
      <c r="BI37" s="386">
        <v>89</v>
      </c>
      <c r="BJ37" s="386">
        <v>80</v>
      </c>
      <c r="BK37" s="173">
        <v>100</v>
      </c>
      <c r="BL37" s="173"/>
      <c r="BM37" s="173">
        <v>89</v>
      </c>
      <c r="BN37" s="173"/>
      <c r="BO37" s="173">
        <v>90</v>
      </c>
      <c r="BP37" s="192">
        <v>91</v>
      </c>
      <c r="BQ37" s="392">
        <v>1</v>
      </c>
      <c r="BR37" s="393">
        <v>0</v>
      </c>
      <c r="BS37" s="394">
        <v>0</v>
      </c>
      <c r="BT37" s="191">
        <f>Menu!AE85</f>
        <v>19824</v>
      </c>
      <c r="BU37" s="193"/>
    </row>
    <row r="38" spans="1:73" s="112" customFormat="1">
      <c r="A38" s="112">
        <v>33</v>
      </c>
      <c r="B38" s="142" t="str">
        <f>Menu!AF86</f>
        <v>SALSABILA AISYA WIDIANTO PUTRI</v>
      </c>
      <c r="C38" s="145">
        <v>80</v>
      </c>
      <c r="D38" s="146"/>
      <c r="E38" s="146">
        <v>87</v>
      </c>
      <c r="F38" s="146"/>
      <c r="G38" s="146">
        <v>84.3333333333333</v>
      </c>
      <c r="H38" s="146">
        <v>86</v>
      </c>
      <c r="I38" s="158">
        <v>60</v>
      </c>
      <c r="J38" s="155">
        <v>80</v>
      </c>
      <c r="K38" s="155">
        <v>55</v>
      </c>
      <c r="L38" s="155">
        <v>80</v>
      </c>
      <c r="M38" s="155">
        <v>85</v>
      </c>
      <c r="N38" s="155">
        <v>81</v>
      </c>
      <c r="O38" s="384">
        <v>90</v>
      </c>
      <c r="P38" s="384"/>
      <c r="Q38" s="384">
        <v>80</v>
      </c>
      <c r="R38" s="384"/>
      <c r="S38" s="384">
        <v>90</v>
      </c>
      <c r="T38" s="384">
        <v>90</v>
      </c>
      <c r="U38" s="386">
        <v>66</v>
      </c>
      <c r="V38" s="386">
        <v>80</v>
      </c>
      <c r="W38" s="386">
        <v>100</v>
      </c>
      <c r="X38" s="386"/>
      <c r="Y38" s="386">
        <v>100</v>
      </c>
      <c r="Z38" s="386">
        <v>80</v>
      </c>
      <c r="AA38" s="161">
        <v>90</v>
      </c>
      <c r="AB38" s="162"/>
      <c r="AC38" s="162"/>
      <c r="AD38" s="162"/>
      <c r="AE38" s="162">
        <v>70</v>
      </c>
      <c r="AF38" s="162">
        <v>63</v>
      </c>
      <c r="AG38" s="389">
        <v>66</v>
      </c>
      <c r="AH38" s="389">
        <v>78</v>
      </c>
      <c r="AI38" s="389">
        <v>85</v>
      </c>
      <c r="AJ38" s="389"/>
      <c r="AK38" s="389">
        <v>90</v>
      </c>
      <c r="AL38" s="389">
        <v>70</v>
      </c>
      <c r="AM38" s="390">
        <v>83</v>
      </c>
      <c r="AN38" s="390"/>
      <c r="AO38" s="390">
        <v>82</v>
      </c>
      <c r="AP38" s="390"/>
      <c r="AQ38" s="390">
        <v>90</v>
      </c>
      <c r="AR38" s="390">
        <v>80</v>
      </c>
      <c r="AS38" s="170">
        <v>72</v>
      </c>
      <c r="AT38" s="398"/>
      <c r="AU38" s="170">
        <v>92.5</v>
      </c>
      <c r="AV38" s="170"/>
      <c r="AW38" s="170">
        <v>85</v>
      </c>
      <c r="AX38" s="170">
        <v>83.166666666666671</v>
      </c>
      <c r="AY38" s="397">
        <v>84</v>
      </c>
      <c r="AZ38" s="397"/>
      <c r="BA38" s="397">
        <v>88</v>
      </c>
      <c r="BB38" s="397"/>
      <c r="BC38" s="397">
        <v>87</v>
      </c>
      <c r="BD38" s="397">
        <v>80</v>
      </c>
      <c r="BE38" s="386">
        <v>88</v>
      </c>
      <c r="BF38" s="386"/>
      <c r="BG38" s="386">
        <v>86</v>
      </c>
      <c r="BH38" s="386"/>
      <c r="BI38" s="386">
        <v>90</v>
      </c>
      <c r="BJ38" s="386">
        <v>90</v>
      </c>
      <c r="BK38" s="173">
        <v>87</v>
      </c>
      <c r="BL38" s="173"/>
      <c r="BM38" s="173">
        <v>83</v>
      </c>
      <c r="BN38" s="173"/>
      <c r="BO38" s="173">
        <v>90</v>
      </c>
      <c r="BP38" s="192">
        <v>83</v>
      </c>
      <c r="BQ38" s="392">
        <v>0</v>
      </c>
      <c r="BR38" s="393">
        <v>0</v>
      </c>
      <c r="BS38" s="394">
        <v>0</v>
      </c>
      <c r="BT38" s="191">
        <f>Menu!AE86</f>
        <v>19613</v>
      </c>
      <c r="BU38" s="193"/>
    </row>
    <row r="39" spans="1:73" s="112" customFormat="1">
      <c r="A39" s="112">
        <v>34</v>
      </c>
      <c r="B39" s="142" t="str">
        <f>Menu!AF87</f>
        <v>SHAFIQA NAILA PUTRI RONFIANI</v>
      </c>
      <c r="C39" s="145">
        <v>85</v>
      </c>
      <c r="D39" s="146"/>
      <c r="E39" s="146">
        <v>100</v>
      </c>
      <c r="F39" s="146"/>
      <c r="G39" s="146">
        <v>89.6666666666667</v>
      </c>
      <c r="H39" s="146">
        <v>84</v>
      </c>
      <c r="I39" s="158">
        <v>85</v>
      </c>
      <c r="J39" s="155"/>
      <c r="K39" s="155">
        <v>65</v>
      </c>
      <c r="L39" s="155">
        <v>80</v>
      </c>
      <c r="M39" s="155">
        <v>95</v>
      </c>
      <c r="N39" s="155">
        <v>74</v>
      </c>
      <c r="O39" s="384">
        <v>85</v>
      </c>
      <c r="P39" s="384"/>
      <c r="Q39" s="384">
        <v>80</v>
      </c>
      <c r="R39" s="384"/>
      <c r="S39" s="384">
        <v>90</v>
      </c>
      <c r="T39" s="384">
        <v>85</v>
      </c>
      <c r="U39" s="386">
        <v>64</v>
      </c>
      <c r="V39" s="386">
        <v>80</v>
      </c>
      <c r="W39" s="386">
        <v>95</v>
      </c>
      <c r="X39" s="386"/>
      <c r="Y39" s="386">
        <v>100</v>
      </c>
      <c r="Z39" s="386">
        <v>70</v>
      </c>
      <c r="AA39" s="161">
        <v>85</v>
      </c>
      <c r="AB39" s="162"/>
      <c r="AC39" s="162"/>
      <c r="AD39" s="162"/>
      <c r="AE39" s="162">
        <v>70</v>
      </c>
      <c r="AF39" s="162">
        <v>34</v>
      </c>
      <c r="AG39" s="389">
        <v>72</v>
      </c>
      <c r="AH39" s="389">
        <v>78</v>
      </c>
      <c r="AI39" s="389">
        <v>70</v>
      </c>
      <c r="AJ39" s="389">
        <v>78</v>
      </c>
      <c r="AK39" s="389">
        <v>90</v>
      </c>
      <c r="AL39" s="389">
        <v>83</v>
      </c>
      <c r="AM39" s="390">
        <v>80</v>
      </c>
      <c r="AN39" s="390"/>
      <c r="AO39" s="390">
        <v>83</v>
      </c>
      <c r="AP39" s="390"/>
      <c r="AQ39" s="390">
        <v>85</v>
      </c>
      <c r="AR39" s="390">
        <v>80</v>
      </c>
      <c r="AS39" s="170">
        <v>71.333333333333329</v>
      </c>
      <c r="AT39" s="398"/>
      <c r="AU39" s="170">
        <v>90</v>
      </c>
      <c r="AV39" s="170"/>
      <c r="AW39" s="170">
        <v>85</v>
      </c>
      <c r="AX39" s="170">
        <v>82.1111111111111</v>
      </c>
      <c r="AY39" s="397">
        <v>87</v>
      </c>
      <c r="AZ39" s="397"/>
      <c r="BA39" s="397">
        <v>86</v>
      </c>
      <c r="BB39" s="397"/>
      <c r="BC39" s="397">
        <v>87</v>
      </c>
      <c r="BD39" s="397">
        <v>80</v>
      </c>
      <c r="BE39" s="386">
        <v>85</v>
      </c>
      <c r="BF39" s="386"/>
      <c r="BG39" s="386">
        <v>86</v>
      </c>
      <c r="BH39" s="386"/>
      <c r="BI39" s="386">
        <v>89</v>
      </c>
      <c r="BJ39" s="386">
        <v>85</v>
      </c>
      <c r="BK39" s="173">
        <v>90</v>
      </c>
      <c r="BL39" s="173"/>
      <c r="BM39" s="173">
        <v>84</v>
      </c>
      <c r="BN39" s="173"/>
      <c r="BO39" s="173">
        <v>90</v>
      </c>
      <c r="BP39" s="192">
        <v>82</v>
      </c>
      <c r="BQ39" s="392">
        <v>1</v>
      </c>
      <c r="BR39" s="393">
        <v>0</v>
      </c>
      <c r="BS39" s="394">
        <v>0</v>
      </c>
      <c r="BT39" s="191">
        <f>Menu!AE87</f>
        <v>19825</v>
      </c>
      <c r="BU39" s="193"/>
    </row>
    <row r="40" spans="1:73" s="112" customFormat="1">
      <c r="A40" s="112">
        <v>35</v>
      </c>
      <c r="B40" s="142" t="str">
        <f>Menu!AF88</f>
        <v>SHINTA DWI PUSPITASARI</v>
      </c>
      <c r="C40" s="145">
        <v>85</v>
      </c>
      <c r="D40" s="146"/>
      <c r="E40" s="146">
        <v>80</v>
      </c>
      <c r="F40" s="146"/>
      <c r="G40" s="146">
        <v>88.3333333333333</v>
      </c>
      <c r="H40" s="146">
        <v>100</v>
      </c>
      <c r="I40" s="158">
        <v>80</v>
      </c>
      <c r="J40" s="155"/>
      <c r="K40" s="155">
        <v>60</v>
      </c>
      <c r="L40" s="155">
        <v>80</v>
      </c>
      <c r="M40" s="155">
        <v>90</v>
      </c>
      <c r="N40" s="155">
        <v>98</v>
      </c>
      <c r="O40" s="384">
        <v>90</v>
      </c>
      <c r="P40" s="384"/>
      <c r="Q40" s="384">
        <v>80</v>
      </c>
      <c r="R40" s="384"/>
      <c r="S40" s="384">
        <v>90</v>
      </c>
      <c r="T40" s="384">
        <v>90</v>
      </c>
      <c r="U40" s="386">
        <v>80</v>
      </c>
      <c r="V40" s="386"/>
      <c r="W40" s="386">
        <v>100</v>
      </c>
      <c r="X40" s="386"/>
      <c r="Y40" s="386">
        <v>100</v>
      </c>
      <c r="Z40" s="386">
        <v>66</v>
      </c>
      <c r="AA40" s="161">
        <v>85</v>
      </c>
      <c r="AB40" s="162"/>
      <c r="AC40" s="162"/>
      <c r="AD40" s="162"/>
      <c r="AE40" s="162">
        <v>70</v>
      </c>
      <c r="AF40" s="162">
        <v>72</v>
      </c>
      <c r="AG40" s="389">
        <v>88</v>
      </c>
      <c r="AH40" s="389"/>
      <c r="AI40" s="389">
        <v>95</v>
      </c>
      <c r="AJ40" s="389"/>
      <c r="AK40" s="389">
        <v>90</v>
      </c>
      <c r="AL40" s="389">
        <v>90</v>
      </c>
      <c r="AM40" s="390">
        <v>82</v>
      </c>
      <c r="AN40" s="390"/>
      <c r="AO40" s="390">
        <v>82</v>
      </c>
      <c r="AP40" s="390"/>
      <c r="AQ40" s="390">
        <v>90</v>
      </c>
      <c r="AR40" s="390">
        <v>90</v>
      </c>
      <c r="AS40" s="170">
        <v>76.666666666666671</v>
      </c>
      <c r="AT40" s="398"/>
      <c r="AU40" s="170">
        <v>92.5</v>
      </c>
      <c r="AV40" s="170"/>
      <c r="AW40" s="170">
        <v>85</v>
      </c>
      <c r="AX40" s="170">
        <v>84.722222222222229</v>
      </c>
      <c r="AY40" s="397">
        <v>88</v>
      </c>
      <c r="AZ40" s="397"/>
      <c r="BA40" s="397">
        <v>86</v>
      </c>
      <c r="BB40" s="397"/>
      <c r="BC40" s="397">
        <v>87</v>
      </c>
      <c r="BD40" s="397">
        <v>82</v>
      </c>
      <c r="BE40" s="386">
        <v>88</v>
      </c>
      <c r="BF40" s="386"/>
      <c r="BG40" s="386">
        <v>86</v>
      </c>
      <c r="BH40" s="386"/>
      <c r="BI40" s="386">
        <v>90</v>
      </c>
      <c r="BJ40" s="386">
        <v>90</v>
      </c>
      <c r="BK40" s="173">
        <v>100</v>
      </c>
      <c r="BL40" s="173"/>
      <c r="BM40" s="173">
        <v>85</v>
      </c>
      <c r="BN40" s="173"/>
      <c r="BO40" s="173">
        <v>90</v>
      </c>
      <c r="BP40" s="192">
        <v>83</v>
      </c>
      <c r="BQ40" s="392">
        <v>0</v>
      </c>
      <c r="BR40" s="393">
        <v>0</v>
      </c>
      <c r="BS40" s="394">
        <v>0</v>
      </c>
      <c r="BT40" s="191">
        <f>Menu!AE88</f>
        <v>19698</v>
      </c>
      <c r="BU40" s="193"/>
    </row>
    <row r="41" spans="1:73" s="112" customFormat="1">
      <c r="A41" s="112">
        <v>36</v>
      </c>
      <c r="B41" s="142" t="str">
        <f>Menu!AF89</f>
        <v>ULFA DWI YANTI</v>
      </c>
      <c r="C41" s="145">
        <v>80</v>
      </c>
      <c r="D41" s="146"/>
      <c r="E41" s="146">
        <v>85</v>
      </c>
      <c r="F41" s="146"/>
      <c r="G41" s="146">
        <v>86.6666666666667</v>
      </c>
      <c r="H41" s="146">
        <v>95</v>
      </c>
      <c r="I41" s="158">
        <v>65</v>
      </c>
      <c r="J41" s="155">
        <v>80</v>
      </c>
      <c r="K41" s="155">
        <v>60</v>
      </c>
      <c r="L41" s="155">
        <v>80</v>
      </c>
      <c r="M41" s="155">
        <v>90</v>
      </c>
      <c r="N41" s="155">
        <v>57</v>
      </c>
      <c r="O41" s="384">
        <v>80</v>
      </c>
      <c r="P41" s="384"/>
      <c r="Q41" s="384">
        <v>80</v>
      </c>
      <c r="R41" s="384"/>
      <c r="S41" s="384">
        <v>90</v>
      </c>
      <c r="T41" s="384">
        <v>80</v>
      </c>
      <c r="U41" s="386">
        <v>68</v>
      </c>
      <c r="V41" s="386">
        <v>80</v>
      </c>
      <c r="W41" s="386">
        <v>95</v>
      </c>
      <c r="X41" s="386"/>
      <c r="Y41" s="386">
        <v>100</v>
      </c>
      <c r="Z41" s="386">
        <v>66</v>
      </c>
      <c r="AA41" s="161">
        <v>90</v>
      </c>
      <c r="AB41" s="162"/>
      <c r="AC41" s="162"/>
      <c r="AD41" s="162"/>
      <c r="AE41" s="162">
        <v>60</v>
      </c>
      <c r="AF41" s="162">
        <v>77</v>
      </c>
      <c r="AG41" s="389">
        <v>68</v>
      </c>
      <c r="AH41" s="389">
        <v>78</v>
      </c>
      <c r="AI41" s="389">
        <v>50</v>
      </c>
      <c r="AJ41" s="389">
        <v>78</v>
      </c>
      <c r="AK41" s="389">
        <v>90</v>
      </c>
      <c r="AL41" s="389">
        <v>80</v>
      </c>
      <c r="AM41" s="390">
        <v>83</v>
      </c>
      <c r="AN41" s="390"/>
      <c r="AO41" s="390">
        <v>80</v>
      </c>
      <c r="AP41" s="390"/>
      <c r="AQ41" s="390">
        <v>90</v>
      </c>
      <c r="AR41" s="390">
        <v>50</v>
      </c>
      <c r="AS41" s="170">
        <v>72.666666666666671</v>
      </c>
      <c r="AT41" s="398"/>
      <c r="AU41" s="170">
        <v>90</v>
      </c>
      <c r="AV41" s="170"/>
      <c r="AW41" s="170">
        <v>85</v>
      </c>
      <c r="AX41" s="170">
        <v>82.555555555555557</v>
      </c>
      <c r="AY41" s="397">
        <v>87</v>
      </c>
      <c r="AZ41" s="397"/>
      <c r="BA41" s="397">
        <v>88</v>
      </c>
      <c r="BB41" s="397"/>
      <c r="BC41" s="397">
        <v>89</v>
      </c>
      <c r="BD41" s="397">
        <v>80</v>
      </c>
      <c r="BE41" s="386">
        <v>85</v>
      </c>
      <c r="BF41" s="386"/>
      <c r="BG41" s="386">
        <v>88</v>
      </c>
      <c r="BH41" s="386"/>
      <c r="BI41" s="386">
        <v>90</v>
      </c>
      <c r="BJ41" s="386">
        <v>80</v>
      </c>
      <c r="BK41" s="173">
        <v>53</v>
      </c>
      <c r="BL41" s="173">
        <v>80</v>
      </c>
      <c r="BM41" s="173">
        <v>85</v>
      </c>
      <c r="BN41" s="173"/>
      <c r="BO41" s="173">
        <v>90</v>
      </c>
      <c r="BP41" s="192">
        <v>73</v>
      </c>
      <c r="BQ41" s="392">
        <v>0</v>
      </c>
      <c r="BR41" s="393">
        <v>0</v>
      </c>
      <c r="BS41" s="394">
        <v>0</v>
      </c>
      <c r="BT41" s="191">
        <f>Menu!AE89</f>
        <v>19660</v>
      </c>
      <c r="BU41" s="193"/>
    </row>
    <row r="42" spans="1:73" s="112" customFormat="1">
      <c r="A42" s="112">
        <v>37</v>
      </c>
      <c r="B42" s="142" t="str">
        <f>Menu!AF90</f>
        <v>VINA IRSADILA RAHMADANI</v>
      </c>
      <c r="C42" s="145">
        <v>85</v>
      </c>
      <c r="D42" s="146"/>
      <c r="E42" s="146">
        <v>80</v>
      </c>
      <c r="F42" s="146"/>
      <c r="G42" s="146">
        <v>83.3333333333333</v>
      </c>
      <c r="H42" s="146">
        <v>85</v>
      </c>
      <c r="I42" s="158">
        <v>65</v>
      </c>
      <c r="J42" s="155">
        <v>80</v>
      </c>
      <c r="K42" s="155">
        <v>60</v>
      </c>
      <c r="L42" s="155">
        <v>80</v>
      </c>
      <c r="M42" s="155">
        <v>90</v>
      </c>
      <c r="N42" s="155">
        <v>26</v>
      </c>
      <c r="O42" s="384">
        <v>80</v>
      </c>
      <c r="P42" s="384"/>
      <c r="Q42" s="384">
        <v>80</v>
      </c>
      <c r="R42" s="384"/>
      <c r="S42" s="384">
        <v>90</v>
      </c>
      <c r="T42" s="384">
        <v>80</v>
      </c>
      <c r="U42" s="386">
        <v>42</v>
      </c>
      <c r="V42" s="386">
        <v>80</v>
      </c>
      <c r="W42" s="386">
        <v>95</v>
      </c>
      <c r="X42" s="386"/>
      <c r="Y42" s="386">
        <v>100</v>
      </c>
      <c r="Z42" s="386">
        <v>11</v>
      </c>
      <c r="AA42" s="161">
        <v>75</v>
      </c>
      <c r="AB42" s="162"/>
      <c r="AC42" s="162"/>
      <c r="AD42" s="162"/>
      <c r="AE42" s="162">
        <v>85</v>
      </c>
      <c r="AF42" s="162">
        <v>60</v>
      </c>
      <c r="AG42" s="389">
        <v>72</v>
      </c>
      <c r="AH42" s="389">
        <v>78</v>
      </c>
      <c r="AI42" s="389">
        <v>30</v>
      </c>
      <c r="AJ42" s="389">
        <v>78</v>
      </c>
      <c r="AK42" s="389">
        <v>90</v>
      </c>
      <c r="AL42" s="389">
        <v>60</v>
      </c>
      <c r="AM42" s="390">
        <v>83</v>
      </c>
      <c r="AN42" s="390"/>
      <c r="AO42" s="390">
        <v>84</v>
      </c>
      <c r="AP42" s="390"/>
      <c r="AQ42" s="390">
        <v>90</v>
      </c>
      <c r="AR42" s="390">
        <v>50</v>
      </c>
      <c r="AS42" s="170">
        <v>64</v>
      </c>
      <c r="AT42" s="398"/>
      <c r="AU42" s="170">
        <v>90</v>
      </c>
      <c r="AV42" s="170"/>
      <c r="AW42" s="170">
        <v>85</v>
      </c>
      <c r="AX42" s="170">
        <v>79.666666666666671</v>
      </c>
      <c r="AY42" s="397">
        <v>88</v>
      </c>
      <c r="AZ42" s="397"/>
      <c r="BA42" s="397">
        <v>87</v>
      </c>
      <c r="BB42" s="397"/>
      <c r="BC42" s="397">
        <v>90</v>
      </c>
      <c r="BD42" s="397">
        <v>80</v>
      </c>
      <c r="BE42" s="386">
        <v>80</v>
      </c>
      <c r="BF42" s="386"/>
      <c r="BG42" s="386">
        <v>85</v>
      </c>
      <c r="BH42" s="386"/>
      <c r="BI42" s="386">
        <v>89</v>
      </c>
      <c r="BJ42" s="386">
        <v>80</v>
      </c>
      <c r="BK42" s="173">
        <v>85</v>
      </c>
      <c r="BL42" s="173"/>
      <c r="BM42" s="173">
        <v>90</v>
      </c>
      <c r="BN42" s="173"/>
      <c r="BO42" s="173">
        <v>90</v>
      </c>
      <c r="BP42" s="192">
        <v>80</v>
      </c>
      <c r="BQ42" s="392">
        <v>0</v>
      </c>
      <c r="BR42" s="393">
        <v>0</v>
      </c>
      <c r="BS42" s="394">
        <v>0</v>
      </c>
      <c r="BT42" s="191">
        <f>Menu!AE90</f>
        <v>19744</v>
      </c>
      <c r="BU42" s="193"/>
    </row>
    <row r="43" spans="1:73" s="112" customFormat="1">
      <c r="A43" s="112">
        <v>38</v>
      </c>
      <c r="B43" s="142" t="str">
        <f>Menu!AF91</f>
        <v>WARDA</v>
      </c>
      <c r="C43" s="145">
        <v>85</v>
      </c>
      <c r="D43" s="146"/>
      <c r="E43" s="146">
        <v>87</v>
      </c>
      <c r="F43" s="146"/>
      <c r="G43" s="146">
        <v>88</v>
      </c>
      <c r="H43" s="146">
        <v>92</v>
      </c>
      <c r="I43" s="158">
        <v>95</v>
      </c>
      <c r="J43" s="155"/>
      <c r="K43" s="155">
        <v>60</v>
      </c>
      <c r="L43" s="155">
        <v>80</v>
      </c>
      <c r="M43" s="155">
        <v>90</v>
      </c>
      <c r="N43" s="155">
        <v>73</v>
      </c>
      <c r="O43" s="384">
        <v>90</v>
      </c>
      <c r="P43" s="384"/>
      <c r="Q43" s="384">
        <v>80</v>
      </c>
      <c r="R43" s="384"/>
      <c r="S43" s="384">
        <v>90</v>
      </c>
      <c r="T43" s="384">
        <v>90</v>
      </c>
      <c r="U43" s="386">
        <v>82</v>
      </c>
      <c r="V43" s="386"/>
      <c r="W43" s="386">
        <v>90</v>
      </c>
      <c r="X43" s="386"/>
      <c r="Y43" s="386">
        <v>100</v>
      </c>
      <c r="Z43" s="386">
        <v>84</v>
      </c>
      <c r="AA43" s="161">
        <v>90</v>
      </c>
      <c r="AB43" s="162"/>
      <c r="AC43" s="162"/>
      <c r="AD43" s="162"/>
      <c r="AE43" s="162">
        <v>70</v>
      </c>
      <c r="AF43" s="162">
        <v>50</v>
      </c>
      <c r="AG43" s="389">
        <v>82</v>
      </c>
      <c r="AH43" s="389"/>
      <c r="AI43" s="389">
        <v>80</v>
      </c>
      <c r="AJ43" s="389"/>
      <c r="AK43" s="389">
        <v>90</v>
      </c>
      <c r="AL43" s="389">
        <v>73</v>
      </c>
      <c r="AM43" s="390">
        <v>80</v>
      </c>
      <c r="AN43" s="390"/>
      <c r="AO43" s="390">
        <v>82</v>
      </c>
      <c r="AP43" s="390"/>
      <c r="AQ43" s="390">
        <v>90</v>
      </c>
      <c r="AR43" s="390">
        <v>80</v>
      </c>
      <c r="AS43" s="170">
        <v>77.333333333333329</v>
      </c>
      <c r="AT43" s="398"/>
      <c r="AU43" s="170">
        <v>87.5</v>
      </c>
      <c r="AV43" s="170"/>
      <c r="AW43" s="170">
        <v>85</v>
      </c>
      <c r="AX43" s="170">
        <v>83.277777777777771</v>
      </c>
      <c r="AY43" s="397">
        <v>88</v>
      </c>
      <c r="AZ43" s="397"/>
      <c r="BA43" s="397">
        <v>86</v>
      </c>
      <c r="BB43" s="397"/>
      <c r="BC43" s="397">
        <v>90</v>
      </c>
      <c r="BD43" s="397">
        <v>80</v>
      </c>
      <c r="BE43" s="386">
        <v>90</v>
      </c>
      <c r="BF43" s="386"/>
      <c r="BG43" s="386">
        <v>80</v>
      </c>
      <c r="BH43" s="386"/>
      <c r="BI43" s="386">
        <v>90</v>
      </c>
      <c r="BJ43" s="386">
        <v>89</v>
      </c>
      <c r="BK43" s="173">
        <v>43</v>
      </c>
      <c r="BL43" s="173">
        <v>80</v>
      </c>
      <c r="BM43" s="173">
        <v>85</v>
      </c>
      <c r="BN43" s="173"/>
      <c r="BO43" s="173">
        <v>90</v>
      </c>
      <c r="BP43" s="192">
        <v>74</v>
      </c>
      <c r="BQ43" s="392">
        <v>0</v>
      </c>
      <c r="BR43" s="393">
        <v>0</v>
      </c>
      <c r="BS43" s="394">
        <v>0</v>
      </c>
      <c r="BT43" s="191">
        <f>Menu!AE91</f>
        <v>19701</v>
      </c>
      <c r="BU43" s="193"/>
    </row>
    <row r="44" spans="1:73" s="112" customFormat="1">
      <c r="A44" s="112">
        <v>39</v>
      </c>
      <c r="B44" s="142" t="str">
        <f>Menu!AF92</f>
        <v>WIDYA SEPTI ADIAGA</v>
      </c>
      <c r="C44" s="145">
        <v>85</v>
      </c>
      <c r="D44" s="146"/>
      <c r="E44" s="146">
        <v>80</v>
      </c>
      <c r="F44" s="146"/>
      <c r="G44" s="146">
        <v>82.6666666666667</v>
      </c>
      <c r="H44" s="146">
        <v>83</v>
      </c>
      <c r="I44" s="158">
        <v>80</v>
      </c>
      <c r="J44" s="155"/>
      <c r="K44" s="155"/>
      <c r="L44" s="155"/>
      <c r="M44" s="155">
        <v>90</v>
      </c>
      <c r="N44" s="155">
        <v>39</v>
      </c>
      <c r="O44" s="384">
        <v>90</v>
      </c>
      <c r="P44" s="384"/>
      <c r="Q44" s="384">
        <v>80</v>
      </c>
      <c r="R44" s="384"/>
      <c r="S44" s="384">
        <v>90</v>
      </c>
      <c r="T44" s="384">
        <v>90</v>
      </c>
      <c r="U44" s="386">
        <v>34</v>
      </c>
      <c r="V44" s="386">
        <v>80</v>
      </c>
      <c r="W44" s="386">
        <v>100</v>
      </c>
      <c r="X44" s="386"/>
      <c r="Y44" s="386">
        <v>100</v>
      </c>
      <c r="Z44" s="386">
        <v>71</v>
      </c>
      <c r="AA44" s="161">
        <v>80</v>
      </c>
      <c r="AB44" s="162"/>
      <c r="AC44" s="162"/>
      <c r="AD44" s="162"/>
      <c r="AE44" s="162">
        <v>75</v>
      </c>
      <c r="AF44" s="162">
        <v>20</v>
      </c>
      <c r="AG44" s="389">
        <v>96</v>
      </c>
      <c r="AH44" s="389"/>
      <c r="AI44" s="389">
        <v>90</v>
      </c>
      <c r="AJ44" s="389"/>
      <c r="AK44" s="389">
        <v>90</v>
      </c>
      <c r="AL44" s="389">
        <v>60</v>
      </c>
      <c r="AM44" s="390">
        <v>80</v>
      </c>
      <c r="AN44" s="390"/>
      <c r="AO44" s="390">
        <v>80</v>
      </c>
      <c r="AP44" s="390"/>
      <c r="AQ44" s="390">
        <v>90</v>
      </c>
      <c r="AR44" s="390">
        <v>60</v>
      </c>
      <c r="AS44" s="170">
        <v>61.333333333333336</v>
      </c>
      <c r="AT44" s="398"/>
      <c r="AU44" s="170">
        <v>92.5</v>
      </c>
      <c r="AV44" s="170"/>
      <c r="AW44" s="170">
        <v>85</v>
      </c>
      <c r="AX44" s="170">
        <v>79.611111111111114</v>
      </c>
      <c r="AY44" s="397">
        <v>87</v>
      </c>
      <c r="AZ44" s="397"/>
      <c r="BA44" s="397">
        <v>82</v>
      </c>
      <c r="BB44" s="397"/>
      <c r="BC44" s="397">
        <v>87</v>
      </c>
      <c r="BD44" s="397">
        <v>80</v>
      </c>
      <c r="BE44" s="386">
        <v>90</v>
      </c>
      <c r="BF44" s="386"/>
      <c r="BG44" s="386">
        <v>80</v>
      </c>
      <c r="BH44" s="386"/>
      <c r="BI44" s="386">
        <v>90</v>
      </c>
      <c r="BJ44" s="386">
        <v>88</v>
      </c>
      <c r="BK44" s="173">
        <v>95</v>
      </c>
      <c r="BL44" s="173"/>
      <c r="BM44" s="173">
        <v>90</v>
      </c>
      <c r="BN44" s="173"/>
      <c r="BO44" s="173">
        <v>90</v>
      </c>
      <c r="BP44" s="192">
        <v>91</v>
      </c>
      <c r="BQ44" s="392">
        <v>1</v>
      </c>
      <c r="BR44" s="393">
        <v>0</v>
      </c>
      <c r="BS44" s="394">
        <v>0</v>
      </c>
      <c r="BT44" s="191">
        <f>Menu!AE92</f>
        <v>19869</v>
      </c>
      <c r="BU44" s="193"/>
    </row>
    <row r="45" spans="1:73" s="112" customFormat="1">
      <c r="A45" s="112">
        <v>40</v>
      </c>
      <c r="B45" s="142" t="str">
        <f>Menu!AF93</f>
        <v>VERNANDO</v>
      </c>
      <c r="C45" s="145">
        <v>85</v>
      </c>
      <c r="D45" s="146"/>
      <c r="E45" s="146">
        <v>85</v>
      </c>
      <c r="F45" s="146"/>
      <c r="G45" s="146">
        <v>85</v>
      </c>
      <c r="H45" s="146">
        <v>86</v>
      </c>
      <c r="I45" s="158">
        <v>70</v>
      </c>
      <c r="J45" s="155"/>
      <c r="K45" s="155">
        <v>70</v>
      </c>
      <c r="L45" s="155"/>
      <c r="M45" s="155"/>
      <c r="N45" s="155">
        <v>70</v>
      </c>
      <c r="O45" s="384">
        <v>80</v>
      </c>
      <c r="P45" s="384"/>
      <c r="Q45" s="384">
        <v>80</v>
      </c>
      <c r="R45" s="384"/>
      <c r="S45" s="384">
        <v>80</v>
      </c>
      <c r="T45" s="384">
        <v>80</v>
      </c>
      <c r="U45" s="386">
        <v>80</v>
      </c>
      <c r="V45" s="386"/>
      <c r="W45" s="386">
        <v>80</v>
      </c>
      <c r="X45" s="386"/>
      <c r="Y45" s="386">
        <v>80</v>
      </c>
      <c r="Z45" s="386">
        <v>80</v>
      </c>
      <c r="AA45" s="161">
        <v>75</v>
      </c>
      <c r="AB45" s="162"/>
      <c r="AC45" s="162"/>
      <c r="AD45" s="162"/>
      <c r="AE45" s="162">
        <v>75</v>
      </c>
      <c r="AF45" s="162">
        <v>75</v>
      </c>
      <c r="AG45" s="389">
        <v>78</v>
      </c>
      <c r="AH45" s="389"/>
      <c r="AI45" s="389">
        <v>78</v>
      </c>
      <c r="AJ45" s="389"/>
      <c r="AK45" s="389">
        <v>78</v>
      </c>
      <c r="AL45" s="389">
        <v>78</v>
      </c>
      <c r="AM45" s="390">
        <v>80</v>
      </c>
      <c r="AN45" s="390"/>
      <c r="AO45" s="390">
        <v>80</v>
      </c>
      <c r="AP45" s="390"/>
      <c r="AQ45" s="390">
        <v>80</v>
      </c>
      <c r="AR45" s="390">
        <v>80</v>
      </c>
      <c r="AS45" s="170">
        <v>76.666666666666671</v>
      </c>
      <c r="AT45" s="398"/>
      <c r="AU45" s="170">
        <v>82.5</v>
      </c>
      <c r="AV45" s="170"/>
      <c r="AW45" s="170">
        <v>85</v>
      </c>
      <c r="AX45" s="170">
        <v>81.3888888888889</v>
      </c>
      <c r="AY45" s="397">
        <v>80</v>
      </c>
      <c r="AZ45" s="397"/>
      <c r="BA45" s="397">
        <v>82</v>
      </c>
      <c r="BB45" s="397"/>
      <c r="BC45" s="397">
        <v>85</v>
      </c>
      <c r="BD45" s="397">
        <v>80</v>
      </c>
      <c r="BE45" s="386">
        <v>80</v>
      </c>
      <c r="BF45" s="386"/>
      <c r="BG45" s="386">
        <v>80</v>
      </c>
      <c r="BH45" s="386"/>
      <c r="BI45" s="386">
        <v>80</v>
      </c>
      <c r="BJ45" s="386">
        <v>80</v>
      </c>
      <c r="BK45" s="173">
        <v>80</v>
      </c>
      <c r="BL45" s="173"/>
      <c r="BM45" s="173">
        <v>80</v>
      </c>
      <c r="BN45" s="173"/>
      <c r="BO45" s="173">
        <v>80</v>
      </c>
      <c r="BP45" s="192">
        <v>80</v>
      </c>
      <c r="BQ45" s="392">
        <v>0</v>
      </c>
      <c r="BR45" s="393">
        <v>0</v>
      </c>
      <c r="BS45" s="394">
        <v>0</v>
      </c>
      <c r="BT45" s="191">
        <f>Menu!AE93</f>
        <v>19743</v>
      </c>
      <c r="BU45" s="193"/>
    </row>
    <row r="46" spans="1:73" s="112" customFormat="1" ht="17.25" thickBot="1">
      <c r="A46" s="112">
        <v>41</v>
      </c>
      <c r="B46" s="142" t="s">
        <v>126</v>
      </c>
      <c r="C46" s="148">
        <v>82</v>
      </c>
      <c r="D46" s="149"/>
      <c r="E46" s="149">
        <v>83</v>
      </c>
      <c r="F46" s="149"/>
      <c r="G46" s="149">
        <v>85</v>
      </c>
      <c r="H46" s="149">
        <v>85</v>
      </c>
      <c r="I46" s="158"/>
      <c r="J46" s="155"/>
      <c r="K46" s="155"/>
      <c r="L46" s="155"/>
      <c r="M46" s="155"/>
      <c r="N46" s="155"/>
      <c r="O46" s="384">
        <v>80</v>
      </c>
      <c r="P46" s="384"/>
      <c r="Q46" s="384">
        <v>80</v>
      </c>
      <c r="R46" s="384"/>
      <c r="S46" s="384">
        <v>80</v>
      </c>
      <c r="T46" s="384">
        <v>80</v>
      </c>
      <c r="U46" s="386">
        <v>80</v>
      </c>
      <c r="V46" s="386"/>
      <c r="W46" s="386">
        <v>80</v>
      </c>
      <c r="X46" s="386"/>
      <c r="Y46" s="386">
        <v>80</v>
      </c>
      <c r="Z46" s="386">
        <v>80</v>
      </c>
      <c r="AA46" s="161">
        <v>75</v>
      </c>
      <c r="AB46" s="162"/>
      <c r="AC46" s="162"/>
      <c r="AD46" s="162"/>
      <c r="AE46" s="162">
        <v>75</v>
      </c>
      <c r="AF46" s="162">
        <v>75</v>
      </c>
      <c r="AG46" s="389">
        <v>78</v>
      </c>
      <c r="AH46" s="389"/>
      <c r="AI46" s="389">
        <v>78</v>
      </c>
      <c r="AJ46" s="389"/>
      <c r="AK46" s="389">
        <v>78</v>
      </c>
      <c r="AL46" s="389">
        <v>78</v>
      </c>
      <c r="AM46" s="390">
        <v>80</v>
      </c>
      <c r="AN46" s="390"/>
      <c r="AO46" s="390">
        <v>80</v>
      </c>
      <c r="AP46" s="390"/>
      <c r="AQ46" s="390">
        <v>80</v>
      </c>
      <c r="AR46" s="390">
        <v>80</v>
      </c>
      <c r="AS46" s="170">
        <v>76.666666666666671</v>
      </c>
      <c r="AT46" s="398"/>
      <c r="AU46" s="170">
        <v>82.5</v>
      </c>
      <c r="AV46" s="170"/>
      <c r="AW46" s="170">
        <v>85</v>
      </c>
      <c r="AX46" s="170">
        <v>81.3888888888889</v>
      </c>
      <c r="AY46" s="397">
        <v>80</v>
      </c>
      <c r="AZ46" s="397"/>
      <c r="BA46" s="397">
        <v>85</v>
      </c>
      <c r="BB46" s="397"/>
      <c r="BC46" s="397">
        <v>80</v>
      </c>
      <c r="BD46" s="397">
        <v>80</v>
      </c>
      <c r="BE46" s="386">
        <v>80</v>
      </c>
      <c r="BF46" s="386"/>
      <c r="BG46" s="386">
        <v>80</v>
      </c>
      <c r="BH46" s="386"/>
      <c r="BI46" s="386">
        <v>80</v>
      </c>
      <c r="BJ46" s="386">
        <v>80</v>
      </c>
      <c r="BK46" s="173">
        <v>80</v>
      </c>
      <c r="BL46" s="173"/>
      <c r="BM46" s="173">
        <v>80</v>
      </c>
      <c r="BN46" s="173"/>
      <c r="BO46" s="173">
        <v>80</v>
      </c>
      <c r="BP46" s="192">
        <v>80</v>
      </c>
      <c r="BQ46" s="392">
        <v>0</v>
      </c>
      <c r="BR46" s="393">
        <v>0</v>
      </c>
      <c r="BS46" s="394">
        <v>0</v>
      </c>
      <c r="BT46" s="191">
        <f>Menu!AE94</f>
        <v>0</v>
      </c>
      <c r="BU46" s="193"/>
    </row>
    <row r="47" spans="1:73" s="112" customFormat="1">
      <c r="A47" s="112">
        <v>42</v>
      </c>
      <c r="B47" s="142" t="str">
        <f>Menu!AF95</f>
        <v/>
      </c>
      <c r="C47" s="150"/>
      <c r="D47" s="150"/>
      <c r="E47" s="150"/>
      <c r="F47" s="150"/>
      <c r="G47" s="150"/>
      <c r="H47" s="150"/>
      <c r="I47" s="155"/>
      <c r="J47" s="155"/>
      <c r="K47" s="155"/>
      <c r="L47" s="155"/>
      <c r="M47" s="155"/>
      <c r="N47" s="155"/>
      <c r="O47" s="156"/>
      <c r="P47" s="156"/>
      <c r="Q47" s="156"/>
      <c r="R47" s="156"/>
      <c r="S47" s="156"/>
      <c r="T47" s="156"/>
      <c r="U47" s="157"/>
      <c r="V47" s="157"/>
      <c r="W47" s="157"/>
      <c r="X47" s="157"/>
      <c r="Y47" s="157"/>
      <c r="Z47" s="157"/>
      <c r="AA47" s="161"/>
      <c r="AB47" s="162"/>
      <c r="AC47" s="162"/>
      <c r="AD47" s="162"/>
      <c r="AE47" s="162"/>
      <c r="AF47" s="162"/>
      <c r="AG47" s="165"/>
      <c r="AH47" s="165"/>
      <c r="AI47" s="165"/>
      <c r="AJ47" s="165"/>
      <c r="AK47" s="165"/>
      <c r="AL47" s="165"/>
      <c r="AM47" s="166"/>
      <c r="AN47" s="166"/>
      <c r="AO47" s="166"/>
      <c r="AP47" s="166"/>
      <c r="AQ47" s="166"/>
      <c r="AR47" s="166"/>
      <c r="AS47" s="170"/>
      <c r="AT47" s="170"/>
      <c r="AU47" s="170"/>
      <c r="AV47" s="170"/>
      <c r="AW47" s="170">
        <v>85</v>
      </c>
      <c r="AX47" s="170"/>
      <c r="AY47" s="173"/>
      <c r="AZ47" s="173"/>
      <c r="BA47" s="173"/>
      <c r="BB47" s="173"/>
      <c r="BC47" s="173"/>
      <c r="BD47" s="173"/>
      <c r="BE47" s="157"/>
      <c r="BF47" s="157"/>
      <c r="BG47" s="157"/>
      <c r="BH47" s="157"/>
      <c r="BI47" s="157"/>
      <c r="BJ47" s="157"/>
      <c r="BK47" s="173"/>
      <c r="BL47" s="173"/>
      <c r="BM47" s="173"/>
      <c r="BN47" s="173"/>
      <c r="BO47" s="173"/>
      <c r="BP47" s="192"/>
      <c r="BQ47" s="188"/>
      <c r="BR47" s="189"/>
      <c r="BS47" s="190"/>
      <c r="BT47" s="191">
        <f>Menu!AE95</f>
        <v>0</v>
      </c>
      <c r="BU47" s="193"/>
    </row>
    <row r="48" spans="1:73" s="112" customFormat="1">
      <c r="A48" s="112">
        <v>43</v>
      </c>
      <c r="B48" s="142" t="str">
        <f>Menu!AF96</f>
        <v/>
      </c>
      <c r="C48" s="146"/>
      <c r="D48" s="146"/>
      <c r="E48" s="146"/>
      <c r="F48" s="146"/>
      <c r="G48" s="146"/>
      <c r="H48" s="146"/>
      <c r="I48" s="155"/>
      <c r="J48" s="155"/>
      <c r="K48" s="155"/>
      <c r="L48" s="155"/>
      <c r="M48" s="155"/>
      <c r="N48" s="155"/>
      <c r="O48" s="156"/>
      <c r="P48" s="156"/>
      <c r="Q48" s="156"/>
      <c r="R48" s="156"/>
      <c r="S48" s="156"/>
      <c r="T48" s="156"/>
      <c r="U48" s="157"/>
      <c r="V48" s="157"/>
      <c r="W48" s="157"/>
      <c r="X48" s="157"/>
      <c r="Y48" s="157"/>
      <c r="Z48" s="157"/>
      <c r="AA48" s="161"/>
      <c r="AB48" s="162"/>
      <c r="AC48" s="162"/>
      <c r="AD48" s="162"/>
      <c r="AE48" s="162"/>
      <c r="AF48" s="162"/>
      <c r="AG48" s="165"/>
      <c r="AH48" s="165"/>
      <c r="AI48" s="165"/>
      <c r="AJ48" s="165"/>
      <c r="AK48" s="165"/>
      <c r="AL48" s="165"/>
      <c r="AM48" s="166"/>
      <c r="AN48" s="166"/>
      <c r="AO48" s="166"/>
      <c r="AP48" s="166"/>
      <c r="AQ48" s="166"/>
      <c r="AR48" s="166"/>
      <c r="AS48" s="170"/>
      <c r="AT48" s="170"/>
      <c r="AU48" s="170"/>
      <c r="AV48" s="170"/>
      <c r="AW48" s="170">
        <v>85</v>
      </c>
      <c r="AX48" s="170"/>
      <c r="AY48" s="173"/>
      <c r="AZ48" s="173"/>
      <c r="BA48" s="173"/>
      <c r="BB48" s="173"/>
      <c r="BC48" s="173"/>
      <c r="BD48" s="173"/>
      <c r="BE48" s="157"/>
      <c r="BF48" s="157"/>
      <c r="BG48" s="157"/>
      <c r="BH48" s="157"/>
      <c r="BI48" s="157"/>
      <c r="BJ48" s="157"/>
      <c r="BK48" s="173"/>
      <c r="BL48" s="173"/>
      <c r="BM48" s="173"/>
      <c r="BN48" s="173"/>
      <c r="BO48" s="173"/>
      <c r="BP48" s="192"/>
      <c r="BQ48" s="188"/>
      <c r="BR48" s="189"/>
      <c r="BS48" s="190"/>
      <c r="BT48" s="191">
        <f>Menu!AE96</f>
        <v>0</v>
      </c>
      <c r="BU48" s="193"/>
    </row>
    <row r="49" spans="1:73" s="112" customFormat="1">
      <c r="A49" s="112">
        <v>44</v>
      </c>
      <c r="B49" s="142" t="str">
        <f>Menu!AF97</f>
        <v/>
      </c>
      <c r="C49" s="146">
        <v>90</v>
      </c>
      <c r="D49" s="146">
        <v>90</v>
      </c>
      <c r="E49" s="146">
        <v>90</v>
      </c>
      <c r="F49" s="146">
        <v>90</v>
      </c>
      <c r="G49" s="146">
        <v>80</v>
      </c>
      <c r="H49" s="146">
        <v>80</v>
      </c>
      <c r="I49" s="157"/>
      <c r="J49" s="157"/>
      <c r="K49" s="157"/>
      <c r="L49" s="157"/>
      <c r="M49" s="157"/>
      <c r="N49" s="157"/>
      <c r="O49" s="156"/>
      <c r="P49" s="156"/>
      <c r="Q49" s="156"/>
      <c r="R49" s="156"/>
      <c r="S49" s="156"/>
      <c r="T49" s="156"/>
      <c r="U49" s="157"/>
      <c r="V49" s="157"/>
      <c r="W49" s="157"/>
      <c r="X49" s="157"/>
      <c r="Y49" s="157"/>
      <c r="Z49" s="157"/>
      <c r="AA49" s="161"/>
      <c r="AB49" s="162"/>
      <c r="AC49" s="162"/>
      <c r="AD49" s="162"/>
      <c r="AE49" s="162"/>
      <c r="AF49" s="162"/>
      <c r="AG49" s="165"/>
      <c r="AH49" s="165"/>
      <c r="AI49" s="165"/>
      <c r="AJ49" s="165"/>
      <c r="AK49" s="165"/>
      <c r="AL49" s="165"/>
      <c r="AM49" s="162"/>
      <c r="AN49" s="162"/>
      <c r="AO49" s="162"/>
      <c r="AP49" s="162"/>
      <c r="AQ49" s="162"/>
      <c r="AR49" s="162"/>
      <c r="AS49" s="170"/>
      <c r="AT49" s="170"/>
      <c r="AU49" s="170"/>
      <c r="AV49" s="170"/>
      <c r="AW49" s="170">
        <v>85</v>
      </c>
      <c r="AX49" s="170"/>
      <c r="AY49" s="173"/>
      <c r="AZ49" s="173"/>
      <c r="BA49" s="173"/>
      <c r="BB49" s="173"/>
      <c r="BC49" s="173"/>
      <c r="BD49" s="173"/>
      <c r="BE49" s="157"/>
      <c r="BF49" s="157"/>
      <c r="BG49" s="157"/>
      <c r="BH49" s="157"/>
      <c r="BI49" s="157"/>
      <c r="BJ49" s="157"/>
      <c r="BK49" s="173"/>
      <c r="BL49" s="173"/>
      <c r="BM49" s="173"/>
      <c r="BN49" s="173"/>
      <c r="BO49" s="173"/>
      <c r="BP49" s="192"/>
      <c r="BQ49" s="188"/>
      <c r="BR49" s="189"/>
      <c r="BS49" s="190"/>
      <c r="BT49" s="191">
        <f>Menu!AE97</f>
        <v>0</v>
      </c>
      <c r="BU49" s="193"/>
    </row>
  </sheetData>
  <protectedRanges>
    <protectedRange sqref="C6:CT49" name="Range1"/>
  </protectedRanges>
  <mergeCells count="22">
    <mergeCell ref="A3:A4"/>
    <mergeCell ref="BT2:BT3"/>
    <mergeCell ref="BK3:BP3"/>
    <mergeCell ref="BQ3:BS3"/>
    <mergeCell ref="I4:N4"/>
    <mergeCell ref="O4:T4"/>
    <mergeCell ref="U4:Z4"/>
    <mergeCell ref="AA4:AF4"/>
    <mergeCell ref="AG4:AL4"/>
    <mergeCell ref="AM4:AR4"/>
    <mergeCell ref="AS4:AX4"/>
    <mergeCell ref="AY4:BD4"/>
    <mergeCell ref="AG3:AL3"/>
    <mergeCell ref="AM3:AR3"/>
    <mergeCell ref="AS3:AX3"/>
    <mergeCell ref="AY3:BD3"/>
    <mergeCell ref="BE3:BJ3"/>
    <mergeCell ref="C3:H3"/>
    <mergeCell ref="I3:N3"/>
    <mergeCell ref="O3:T3"/>
    <mergeCell ref="U3:Z3"/>
    <mergeCell ref="AA3:AF3"/>
  </mergeCells>
  <hyperlinks>
    <hyperlink ref="B2" location="MENU!A1" display="KE MENU" xr:uid="{00000000-0004-0000-0100-000000000000}"/>
    <hyperlink ref="B3" location="'Format Rapor'!A1" display="PRINT RAPOR" xr:uid="{00000000-0004-0000-0100-000001000000}"/>
  </hyperlinks>
  <pageMargins left="0.74791666666666701" right="0.74791666666666701" top="0.98402777777777795" bottom="0.98402777777777795" header="0.51180555555555596" footer="0.51180555555555596"/>
  <pageSetup paperSize="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/>
  <dimension ref="A1:T54"/>
  <sheetViews>
    <sheetView showGridLines="0" topLeftCell="B5" workbookViewId="0">
      <selection activeCell="O12" sqref="O12:S13"/>
    </sheetView>
  </sheetViews>
  <sheetFormatPr defaultColWidth="3.7109375" defaultRowHeight="12.75"/>
  <cols>
    <col min="1" max="1" width="1.5703125" style="21" hidden="1" customWidth="1"/>
    <col min="2" max="2" width="2.7109375" style="21" customWidth="1"/>
    <col min="3" max="3" width="6.5703125" style="21" customWidth="1"/>
    <col min="4" max="4" width="3.28515625" style="21" customWidth="1"/>
    <col min="5" max="5" width="32.5703125" style="21" customWidth="1"/>
    <col min="6" max="6" width="6.5703125" style="21" customWidth="1"/>
    <col min="7" max="12" width="8" style="21" customWidth="1"/>
    <col min="13" max="13" width="2.7109375" style="21" customWidth="1"/>
    <col min="14" max="14" width="6.28515625" style="21" customWidth="1"/>
    <col min="15" max="42" width="3.7109375" style="21" customWidth="1"/>
    <col min="43" max="16384" width="3.7109375" style="21"/>
  </cols>
  <sheetData>
    <row r="1" spans="1:20" ht="24.75" customHeight="1">
      <c r="F1" s="22" t="s">
        <v>127</v>
      </c>
      <c r="G1" s="23"/>
      <c r="H1" s="23"/>
      <c r="I1" s="23"/>
      <c r="J1" s="68">
        <v>16</v>
      </c>
      <c r="K1" s="69"/>
      <c r="N1" s="70"/>
      <c r="O1" s="71" t="s">
        <v>128</v>
      </c>
      <c r="P1" s="70"/>
      <c r="Q1" s="70"/>
      <c r="R1" s="70"/>
      <c r="S1" s="70"/>
      <c r="T1" s="107"/>
    </row>
    <row r="2" spans="1:20" ht="15" customHeight="1">
      <c r="F2" s="24"/>
      <c r="G2" s="25"/>
      <c r="H2" s="25"/>
      <c r="I2" s="25"/>
      <c r="J2" s="72"/>
      <c r="K2" s="72"/>
      <c r="N2" s="73"/>
      <c r="O2" s="74"/>
      <c r="P2" s="73"/>
      <c r="Q2" s="73"/>
      <c r="R2" s="73"/>
      <c r="S2" s="73"/>
      <c r="T2" s="108"/>
    </row>
    <row r="3" spans="1:20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75"/>
      <c r="N3" s="76" t="s">
        <v>129</v>
      </c>
      <c r="O3" s="73" t="s">
        <v>130</v>
      </c>
      <c r="P3" s="73"/>
      <c r="Q3" s="73"/>
      <c r="R3" s="73"/>
      <c r="S3" s="73"/>
      <c r="T3" s="108"/>
    </row>
    <row r="4" spans="1:20" ht="15.75">
      <c r="A4" s="26"/>
      <c r="B4" s="351" t="s">
        <v>131</v>
      </c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26"/>
      <c r="N4" s="73"/>
      <c r="O4" s="73" t="s">
        <v>132</v>
      </c>
      <c r="P4" s="73"/>
      <c r="Q4" s="73"/>
      <c r="R4" s="73"/>
      <c r="S4" s="73"/>
      <c r="T4" s="108"/>
    </row>
    <row r="5" spans="1:20" ht="15.75">
      <c r="A5" s="26"/>
      <c r="B5" s="351" t="s">
        <v>133</v>
      </c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26"/>
      <c r="N5" s="73"/>
      <c r="O5" s="73" t="s">
        <v>134</v>
      </c>
      <c r="P5" s="73"/>
      <c r="Q5" s="73"/>
      <c r="R5" s="73"/>
      <c r="S5" s="73"/>
      <c r="T5" s="108"/>
    </row>
    <row r="6" spans="1:20" ht="15.75">
      <c r="A6" s="26"/>
      <c r="B6" s="352" t="s">
        <v>135</v>
      </c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26"/>
      <c r="N6" s="73"/>
      <c r="O6" s="73" t="s">
        <v>136</v>
      </c>
      <c r="P6" s="73"/>
      <c r="Q6" s="73"/>
      <c r="R6" s="73"/>
      <c r="S6" s="73"/>
      <c r="T6" s="108"/>
    </row>
    <row r="7" spans="1:20" ht="15.75">
      <c r="A7" s="26"/>
      <c r="B7" s="352" t="s">
        <v>137</v>
      </c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26"/>
      <c r="N7" s="73"/>
      <c r="O7" s="73" t="s">
        <v>138</v>
      </c>
      <c r="P7" s="73"/>
      <c r="Q7" s="73"/>
      <c r="R7" s="73"/>
      <c r="S7" s="73"/>
      <c r="T7" s="108"/>
    </row>
    <row r="8" spans="1:20" ht="15.75">
      <c r="A8" s="26"/>
      <c r="B8" s="353" t="s">
        <v>139</v>
      </c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26"/>
      <c r="N8" s="73"/>
      <c r="O8" s="73" t="s">
        <v>140</v>
      </c>
      <c r="P8" s="73"/>
      <c r="Q8" s="73"/>
      <c r="R8" s="73"/>
      <c r="S8" s="73"/>
      <c r="T8" s="108"/>
    </row>
    <row r="9" spans="1:20" ht="15.75">
      <c r="A9" s="26"/>
      <c r="B9" s="27"/>
      <c r="C9" s="27"/>
      <c r="D9" s="27"/>
      <c r="E9" s="354"/>
      <c r="F9" s="354"/>
      <c r="G9" s="354"/>
      <c r="H9" s="354"/>
      <c r="I9" s="354"/>
      <c r="J9" s="354"/>
      <c r="K9" s="26"/>
      <c r="L9" s="26"/>
      <c r="M9" s="26"/>
      <c r="N9" s="77" t="s">
        <v>129</v>
      </c>
      <c r="O9" s="73" t="s">
        <v>141</v>
      </c>
      <c r="P9" s="73"/>
      <c r="Q9" s="73"/>
      <c r="R9" s="73"/>
      <c r="S9" s="73"/>
      <c r="T9" s="108"/>
    </row>
    <row r="10" spans="1:20" ht="12.75" hidden="1" customHeight="1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6"/>
      <c r="L10" s="26"/>
      <c r="M10" s="26"/>
      <c r="N10" s="73"/>
      <c r="O10" s="73"/>
      <c r="P10" s="73"/>
      <c r="Q10" s="73"/>
      <c r="R10" s="73"/>
      <c r="S10" s="73"/>
      <c r="T10" s="108"/>
    </row>
    <row r="11" spans="1:20" ht="20.25">
      <c r="A11" s="26"/>
      <c r="B11" s="355" t="str">
        <f>"RAPOR SISIPAN SEMESTER "&amp;Menu!AH12</f>
        <v>RAPOR SISIPAN SEMESTER GANJIL</v>
      </c>
      <c r="C11" s="355"/>
      <c r="D11" s="355"/>
      <c r="E11" s="355"/>
      <c r="F11" s="355"/>
      <c r="G11" s="355"/>
      <c r="H11" s="355"/>
      <c r="I11" s="355"/>
      <c r="J11" s="355"/>
      <c r="K11" s="355"/>
      <c r="L11" s="355"/>
      <c r="M11" s="26"/>
      <c r="N11" s="73"/>
      <c r="O11" s="73" t="s">
        <v>142</v>
      </c>
      <c r="P11" s="73"/>
      <c r="Q11" s="73"/>
      <c r="R11" s="73"/>
      <c r="S11" s="73"/>
      <c r="T11" s="108"/>
    </row>
    <row r="12" spans="1:20" ht="20.25" customHeight="1">
      <c r="A12" s="26"/>
      <c r="B12" s="355" t="str">
        <f>"Tahun Pelajaran "&amp;Menu!AH11</f>
        <v>Tahun Pelajaran 2019-2020</v>
      </c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26"/>
      <c r="N12" s="73"/>
      <c r="O12" s="379" t="s">
        <v>143</v>
      </c>
      <c r="P12" s="380"/>
      <c r="Q12" s="380"/>
      <c r="R12" s="380"/>
      <c r="S12" s="380"/>
      <c r="T12" s="108"/>
    </row>
    <row r="13" spans="1:20" ht="9.75" customHeight="1">
      <c r="A13" s="26"/>
      <c r="B13" s="27"/>
      <c r="C13" s="28"/>
      <c r="D13" s="28"/>
      <c r="E13" s="28"/>
      <c r="F13" s="28"/>
      <c r="G13" s="28"/>
      <c r="H13" s="28"/>
      <c r="I13" s="28"/>
      <c r="J13" s="28"/>
      <c r="K13" s="26"/>
      <c r="L13" s="26"/>
      <c r="M13" s="26"/>
      <c r="N13" s="73"/>
      <c r="O13" s="380"/>
      <c r="P13" s="380"/>
      <c r="Q13" s="380"/>
      <c r="R13" s="380"/>
      <c r="S13" s="380"/>
      <c r="T13" s="108"/>
    </row>
    <row r="14" spans="1:20" ht="18.75">
      <c r="A14" s="26"/>
      <c r="B14" s="27"/>
      <c r="C14" s="29"/>
      <c r="D14" s="29"/>
      <c r="E14" s="30" t="s">
        <v>144</v>
      </c>
      <c r="F14" s="31" t="str">
        <f>VLOOKUP(J1,UAS,2)</f>
        <v>FLORENSIA ANGELINA HAYU</v>
      </c>
      <c r="G14" s="27"/>
      <c r="H14" s="27"/>
      <c r="I14" s="27"/>
      <c r="J14" s="27"/>
      <c r="K14" s="26"/>
      <c r="L14" s="26"/>
      <c r="M14" s="26"/>
      <c r="N14" s="73"/>
      <c r="O14" s="73"/>
      <c r="P14" s="73"/>
      <c r="Q14" s="73"/>
      <c r="R14" s="73"/>
      <c r="S14" s="73"/>
      <c r="T14" s="108"/>
    </row>
    <row r="15" spans="1:20" ht="22.5">
      <c r="A15" s="26"/>
      <c r="B15" s="27"/>
      <c r="C15" s="32"/>
      <c r="D15" s="32"/>
      <c r="E15" s="30" t="s">
        <v>145</v>
      </c>
      <c r="F15" s="33">
        <f>VLOOKUP($J$1,UAS,1)</f>
        <v>16</v>
      </c>
      <c r="G15" s="29"/>
      <c r="H15" s="32"/>
      <c r="I15" s="32"/>
      <c r="J15" s="27"/>
      <c r="K15" s="26"/>
      <c r="L15" s="26"/>
      <c r="M15" s="26"/>
      <c r="N15" s="78"/>
      <c r="O15" s="356" t="s">
        <v>10</v>
      </c>
      <c r="P15" s="356"/>
      <c r="Q15" s="356"/>
      <c r="R15" s="356"/>
      <c r="S15" s="356"/>
      <c r="T15" s="109"/>
    </row>
    <row r="16" spans="1:20" ht="22.5">
      <c r="A16" s="26"/>
      <c r="B16" s="27"/>
      <c r="C16" s="32"/>
      <c r="D16" s="32"/>
      <c r="E16" s="30" t="s">
        <v>146</v>
      </c>
      <c r="F16" s="357">
        <f>VLOOKUP($J$1,UAS,72)</f>
        <v>19591</v>
      </c>
      <c r="G16" s="357"/>
      <c r="H16" s="357"/>
      <c r="I16" s="32"/>
      <c r="J16" s="27"/>
      <c r="K16" s="26"/>
      <c r="L16" s="26"/>
      <c r="M16" s="26"/>
      <c r="N16" s="73"/>
      <c r="O16" s="79"/>
      <c r="P16" s="79"/>
      <c r="Q16" s="79"/>
      <c r="R16" s="79"/>
      <c r="S16" s="79"/>
      <c r="T16" s="73"/>
    </row>
    <row r="17" spans="1:18" ht="18.75">
      <c r="A17" s="26"/>
      <c r="B17" s="27"/>
      <c r="C17" s="32"/>
      <c r="D17" s="32"/>
      <c r="E17" s="30" t="s">
        <v>147</v>
      </c>
      <c r="F17" s="34" t="str">
        <f>Menu!AH13</f>
        <v>8E</v>
      </c>
      <c r="G17" s="29"/>
      <c r="H17" s="32"/>
      <c r="I17" s="32"/>
      <c r="J17" s="27"/>
      <c r="K17" s="26"/>
      <c r="L17" s="26"/>
      <c r="M17" s="26"/>
    </row>
    <row r="18" spans="1:18" ht="3.75" customHeight="1">
      <c r="A18" s="26"/>
      <c r="B18" s="27"/>
      <c r="C18" s="32"/>
      <c r="D18" s="32"/>
      <c r="E18" s="30"/>
      <c r="F18" s="35"/>
      <c r="G18" s="29"/>
      <c r="H18" s="32"/>
      <c r="I18" s="32"/>
      <c r="J18" s="27"/>
      <c r="K18" s="26"/>
      <c r="L18" s="26"/>
      <c r="M18" s="26"/>
    </row>
    <row r="19" spans="1:18" ht="16.5" customHeight="1">
      <c r="A19" s="26"/>
      <c r="B19" s="27"/>
      <c r="C19" s="369" t="s">
        <v>104</v>
      </c>
      <c r="D19" s="377" t="s">
        <v>148</v>
      </c>
      <c r="E19" s="377"/>
      <c r="F19" s="358" t="s">
        <v>149</v>
      </c>
      <c r="G19" s="359"/>
      <c r="H19" s="359"/>
      <c r="I19" s="359"/>
      <c r="J19" s="359"/>
      <c r="K19" s="359"/>
      <c r="L19" s="360"/>
      <c r="M19" s="26"/>
    </row>
    <row r="20" spans="1:18" ht="23.85" customHeight="1">
      <c r="A20" s="26"/>
      <c r="B20" s="27"/>
      <c r="C20" s="370"/>
      <c r="D20" s="378"/>
      <c r="E20" s="378"/>
      <c r="F20" s="36" t="s">
        <v>150</v>
      </c>
      <c r="G20" s="37" t="s">
        <v>151</v>
      </c>
      <c r="H20" s="37" t="s">
        <v>152</v>
      </c>
      <c r="I20" s="80" t="s">
        <v>153</v>
      </c>
      <c r="J20" s="80" t="s">
        <v>152</v>
      </c>
      <c r="K20" s="80" t="s">
        <v>154</v>
      </c>
      <c r="L20" s="81" t="s">
        <v>122</v>
      </c>
      <c r="M20" s="26"/>
    </row>
    <row r="21" spans="1:18" ht="23.85" customHeight="1">
      <c r="A21" s="26"/>
      <c r="B21" s="27"/>
      <c r="C21" s="38">
        <v>1</v>
      </c>
      <c r="D21" s="361" t="s">
        <v>155</v>
      </c>
      <c r="E21" s="362"/>
      <c r="F21" s="39">
        <v>80</v>
      </c>
      <c r="G21" s="40">
        <f>VLOOKUP($J$1,UAS,3)</f>
        <v>95</v>
      </c>
      <c r="H21" s="40">
        <f>VLOOKUP($J$1,UAS,4)</f>
        <v>0</v>
      </c>
      <c r="I21" s="40">
        <f>VLOOKUP($J$1,UAS,5)</f>
        <v>95</v>
      </c>
      <c r="J21" s="82">
        <f>VLOOKUP($J$1,UAS,6)</f>
        <v>0</v>
      </c>
      <c r="K21" s="83">
        <f>VLOOKUP($J$1,UAS,7)</f>
        <v>95</v>
      </c>
      <c r="L21" s="84">
        <f>VLOOKUP($J$1,UAS,8)</f>
        <v>95</v>
      </c>
      <c r="M21" s="26"/>
      <c r="P21" s="85"/>
      <c r="Q21" s="26"/>
      <c r="R21" s="85"/>
    </row>
    <row r="22" spans="1:18" ht="23.85" customHeight="1">
      <c r="A22" s="26"/>
      <c r="B22" s="27"/>
      <c r="C22" s="41">
        <v>2</v>
      </c>
      <c r="D22" s="363" t="s">
        <v>156</v>
      </c>
      <c r="E22" s="364"/>
      <c r="F22" s="42">
        <v>80</v>
      </c>
      <c r="G22" s="43">
        <f>VLOOKUP($J$1,UAS,9)</f>
        <v>95</v>
      </c>
      <c r="H22" s="43">
        <f>VLOOKUP($J$1,UAS,10)</f>
        <v>0</v>
      </c>
      <c r="I22" s="43">
        <f>VLOOKUP($J$1,UAS,11)</f>
        <v>65</v>
      </c>
      <c r="J22" s="43">
        <f>VLOOKUP($J$1,UAS,12)</f>
        <v>0</v>
      </c>
      <c r="K22" s="43">
        <f>VLOOKUP($J$1,UAS,13)</f>
        <v>90</v>
      </c>
      <c r="L22" s="86">
        <f>VLOOKUP($J$1,UAS,14)</f>
        <v>26</v>
      </c>
      <c r="M22" s="26"/>
      <c r="P22" s="87"/>
      <c r="Q22" s="26"/>
      <c r="R22" s="87"/>
    </row>
    <row r="23" spans="1:18" ht="23.85" customHeight="1">
      <c r="A23" s="26"/>
      <c r="B23" s="27"/>
      <c r="C23" s="41">
        <v>3</v>
      </c>
      <c r="D23" s="363" t="s">
        <v>157</v>
      </c>
      <c r="E23" s="364"/>
      <c r="F23" s="42">
        <v>80</v>
      </c>
      <c r="G23" s="44">
        <f>VLOOKUP($J$1,UAS,15)</f>
        <v>90</v>
      </c>
      <c r="H23" s="43">
        <f>VLOOKUP($J$1,UAS,16)</f>
        <v>0</v>
      </c>
      <c r="I23" s="43">
        <f>VLOOKUP($J$1,UAS,17)</f>
        <v>80</v>
      </c>
      <c r="J23" s="43">
        <f>VLOOKUP($J$1,UAS,18)</f>
        <v>0</v>
      </c>
      <c r="K23" s="88">
        <f>VLOOKUP($J$1,UAS,19)</f>
        <v>90</v>
      </c>
      <c r="L23" s="89">
        <f>VLOOKUP($J$1,UAS,20)</f>
        <v>90</v>
      </c>
      <c r="M23" s="26"/>
      <c r="P23" s="87"/>
      <c r="Q23" s="26"/>
      <c r="R23" s="87"/>
    </row>
    <row r="24" spans="1:18" ht="23.85" customHeight="1">
      <c r="A24" s="26"/>
      <c r="B24" s="27"/>
      <c r="C24" s="41">
        <v>4</v>
      </c>
      <c r="D24" s="365" t="s">
        <v>108</v>
      </c>
      <c r="E24" s="366"/>
      <c r="F24" s="42">
        <v>80</v>
      </c>
      <c r="G24" s="43">
        <f>VLOOKUP($J$1,UAS,21)</f>
        <v>80</v>
      </c>
      <c r="H24" s="43">
        <f>VLOOKUP($J$1,UAS,22)</f>
        <v>0</v>
      </c>
      <c r="I24" s="43">
        <f>VLOOKUP($J$1,UAS,23)</f>
        <v>100</v>
      </c>
      <c r="J24" s="43">
        <f>VLOOKUP($J$1,UAS,24)</f>
        <v>0</v>
      </c>
      <c r="K24" s="88">
        <f>VLOOKUP($J$1,UAS,25)</f>
        <v>100</v>
      </c>
      <c r="L24" s="86">
        <f>VLOOKUP($J$1,UAS,26)</f>
        <v>68</v>
      </c>
      <c r="M24" s="26"/>
      <c r="P24" s="87"/>
      <c r="Q24" s="26"/>
      <c r="R24" s="87"/>
    </row>
    <row r="25" spans="1:18" ht="23.85" customHeight="1">
      <c r="A25" s="26"/>
      <c r="B25" s="27"/>
      <c r="C25" s="41">
        <v>5</v>
      </c>
      <c r="D25" s="363" t="s">
        <v>109</v>
      </c>
      <c r="E25" s="364"/>
      <c r="F25" s="42">
        <v>75</v>
      </c>
      <c r="G25" s="43">
        <f>VLOOKUP($J$1,UAS,27)</f>
        <v>85</v>
      </c>
      <c r="H25" s="43">
        <f>VLOOKUP($J$1,UAS,28)</f>
        <v>0</v>
      </c>
      <c r="I25" s="43">
        <f>VLOOKUP($J$1,UAS,29)</f>
        <v>0</v>
      </c>
      <c r="J25" s="43">
        <f>VLOOKUP($J$1,UAS,30)</f>
        <v>0</v>
      </c>
      <c r="K25" s="43">
        <f>VLOOKUP($J$1,UAS,31)</f>
        <v>0</v>
      </c>
      <c r="L25" s="86">
        <f>VLOOKUP($J$1,UAS,32)</f>
        <v>67</v>
      </c>
      <c r="M25" s="26"/>
      <c r="P25" s="87"/>
      <c r="Q25" s="26"/>
      <c r="R25" s="87"/>
    </row>
    <row r="26" spans="1:18" ht="23.85" customHeight="1">
      <c r="A26" s="26"/>
      <c r="B26" s="27"/>
      <c r="C26" s="41">
        <v>6</v>
      </c>
      <c r="D26" s="367" t="s">
        <v>158</v>
      </c>
      <c r="E26" s="368"/>
      <c r="F26" s="42">
        <v>78</v>
      </c>
      <c r="G26" s="43">
        <f>VLOOKUP($J$1,UAS,33)</f>
        <v>56</v>
      </c>
      <c r="H26" s="43">
        <f>VLOOKUP($J$1,UAS,34)</f>
        <v>78</v>
      </c>
      <c r="I26" s="43">
        <f>VLOOKUP($J$1,UAS,35)</f>
        <v>75</v>
      </c>
      <c r="J26" s="43">
        <f>VLOOKUP($J$1,UAS,36)</f>
        <v>78</v>
      </c>
      <c r="K26" s="88">
        <f>VLOOKUP($J$1,UAS,37)</f>
        <v>90</v>
      </c>
      <c r="L26" s="86">
        <f>VLOOKUP($J$1,UAS,38)</f>
        <v>86</v>
      </c>
      <c r="M26" s="26"/>
      <c r="P26" s="87"/>
      <c r="Q26" s="26"/>
      <c r="R26" s="87"/>
    </row>
    <row r="27" spans="1:18" ht="23.85" customHeight="1">
      <c r="A27" s="26"/>
      <c r="B27" s="27"/>
      <c r="C27" s="41">
        <v>7</v>
      </c>
      <c r="D27" s="363" t="s">
        <v>159</v>
      </c>
      <c r="E27" s="364"/>
      <c r="F27" s="42">
        <v>80</v>
      </c>
      <c r="G27" s="43">
        <f>VLOOKUP($J$1,UAS,39)</f>
        <v>87</v>
      </c>
      <c r="H27" s="43">
        <f>VLOOKUP($J$1,UAS,40)</f>
        <v>0</v>
      </c>
      <c r="I27" s="43">
        <f>VLOOKUP($J$1,UAS,41)</f>
        <v>81</v>
      </c>
      <c r="J27" s="43">
        <f>VLOOKUP($J$1,UAS,42)</f>
        <v>0</v>
      </c>
      <c r="K27" s="88">
        <f>VLOOKUP($J$1,UAS,43)</f>
        <v>90</v>
      </c>
      <c r="L27" s="86">
        <f>VLOOKUP($J$1,UAS,44)</f>
        <v>80</v>
      </c>
      <c r="M27" s="26"/>
      <c r="P27" s="87"/>
      <c r="Q27" s="26"/>
      <c r="R27" s="87"/>
    </row>
    <row r="28" spans="1:18" ht="23.85" customHeight="1">
      <c r="A28" s="26"/>
      <c r="B28" s="27"/>
      <c r="C28" s="41">
        <v>8</v>
      </c>
      <c r="D28" s="363" t="s">
        <v>160</v>
      </c>
      <c r="E28" s="364"/>
      <c r="F28" s="42">
        <v>80</v>
      </c>
      <c r="G28" s="43">
        <f>VLOOKUP($J$1,UAS,45)</f>
        <v>76.666666666666671</v>
      </c>
      <c r="H28" s="43">
        <f>VLOOKUP($J$1,UAS,46)</f>
        <v>0</v>
      </c>
      <c r="I28" s="43">
        <f>VLOOKUP($J$1,UAS,47)</f>
        <v>92.5</v>
      </c>
      <c r="J28" s="43">
        <f>VLOOKUP($J$1,UAS,48)</f>
        <v>0</v>
      </c>
      <c r="K28" s="88">
        <f>VLOOKUP($J$1,UAS,49)</f>
        <v>85</v>
      </c>
      <c r="L28" s="86">
        <f>VLOOKUP($J$1,UAS,50)</f>
        <v>84.722222222222229</v>
      </c>
      <c r="M28" s="26"/>
      <c r="P28" s="87"/>
      <c r="Q28" s="26"/>
      <c r="R28" s="87"/>
    </row>
    <row r="29" spans="1:18" ht="23.85" customHeight="1">
      <c r="A29" s="26"/>
      <c r="B29" s="27"/>
      <c r="C29" s="41">
        <v>9</v>
      </c>
      <c r="D29" s="363" t="s">
        <v>161</v>
      </c>
      <c r="E29" s="364"/>
      <c r="F29" s="42">
        <v>80</v>
      </c>
      <c r="G29" s="43">
        <f>VLOOKUP($J$1,UAS,51)</f>
        <v>89</v>
      </c>
      <c r="H29" s="43">
        <f>VLOOKUP($J$1,UAS,52)</f>
        <v>0</v>
      </c>
      <c r="I29" s="43">
        <f>VLOOKUP($J$1,UAS,53)</f>
        <v>84</v>
      </c>
      <c r="J29" s="43">
        <f>VLOOKUP($J$1,UAS,54)</f>
        <v>0</v>
      </c>
      <c r="K29" s="88">
        <f>VLOOKUP($J$1,UAS,55)</f>
        <v>87</v>
      </c>
      <c r="L29" s="86">
        <f>VLOOKUP($J$1,UAS,56)</f>
        <v>84</v>
      </c>
      <c r="M29" s="26"/>
      <c r="P29" s="87"/>
      <c r="Q29" s="26"/>
      <c r="R29" s="87"/>
    </row>
    <row r="30" spans="1:18" ht="23.85" customHeight="1">
      <c r="A30" s="26"/>
      <c r="B30" s="27"/>
      <c r="C30" s="41">
        <v>10</v>
      </c>
      <c r="D30" s="365" t="s">
        <v>162</v>
      </c>
      <c r="E30" s="366"/>
      <c r="F30" s="42"/>
      <c r="G30" s="43"/>
      <c r="H30" s="43"/>
      <c r="I30" s="43"/>
      <c r="J30" s="43"/>
      <c r="K30" s="88"/>
      <c r="L30" s="86"/>
      <c r="M30" s="26"/>
      <c r="P30" s="87"/>
      <c r="Q30" s="26"/>
      <c r="R30" s="87"/>
    </row>
    <row r="31" spans="1:18" ht="23.85" customHeight="1">
      <c r="A31" s="26"/>
      <c r="B31" s="27"/>
      <c r="C31" s="41"/>
      <c r="D31" s="45" t="s">
        <v>163</v>
      </c>
      <c r="E31" s="46" t="s">
        <v>164</v>
      </c>
      <c r="F31" s="42">
        <v>80</v>
      </c>
      <c r="G31" s="43">
        <f>VLOOKUP($J$1,UAS,57)</f>
        <v>88</v>
      </c>
      <c r="H31" s="43">
        <f>VLOOKUP($J$1,UAS,58)</f>
        <v>0</v>
      </c>
      <c r="I31" s="43">
        <f>VLOOKUP($J$1,UAS,59)</f>
        <v>90</v>
      </c>
      <c r="J31" s="43">
        <f>VLOOKUP($J$1,UAS,60)</f>
        <v>0</v>
      </c>
      <c r="K31" s="88">
        <f>VLOOKUP($J$1,UAS,61)</f>
        <v>90</v>
      </c>
      <c r="L31" s="86">
        <f>VLOOKUP($J$1,UAS,62)</f>
        <v>89</v>
      </c>
      <c r="M31" s="26"/>
      <c r="P31" s="87"/>
      <c r="Q31" s="26"/>
      <c r="R31" s="87"/>
    </row>
    <row r="32" spans="1:18" ht="23.85" customHeight="1">
      <c r="A32" s="26"/>
      <c r="B32" s="27"/>
      <c r="C32" s="41"/>
      <c r="D32" s="47" t="s">
        <v>165</v>
      </c>
      <c r="E32" s="48" t="s">
        <v>166</v>
      </c>
      <c r="F32" s="42">
        <v>80</v>
      </c>
      <c r="G32" s="43">
        <f>VLOOKUP($J$1,UAS,63)</f>
        <v>24</v>
      </c>
      <c r="H32" s="43">
        <f>VLOOKUP($J$1,UAS,64)</f>
        <v>80</v>
      </c>
      <c r="I32" s="43">
        <f>VLOOKUP($J$1,UAS,65)</f>
        <v>73</v>
      </c>
      <c r="J32" s="43">
        <f>VLOOKUP($J$1,UAS,66)</f>
        <v>80</v>
      </c>
      <c r="K32" s="88">
        <f>VLOOKUP($J$1,UAS,67)</f>
        <v>90</v>
      </c>
      <c r="L32" s="86">
        <f>VLOOKUP($J$1,UAS,68)</f>
        <v>85</v>
      </c>
      <c r="M32" s="26"/>
      <c r="P32" s="87"/>
      <c r="Q32" s="26"/>
      <c r="R32" s="87"/>
    </row>
    <row r="33" spans="1:13" ht="12.75" customHeight="1">
      <c r="A33" s="26"/>
      <c r="B33" s="27"/>
      <c r="C33" s="49"/>
      <c r="D33" s="50"/>
      <c r="E33" s="51"/>
      <c r="F33" s="52"/>
      <c r="G33" s="53"/>
      <c r="H33" s="53"/>
      <c r="I33" s="53"/>
      <c r="J33" s="53"/>
      <c r="K33" s="90"/>
      <c r="L33" s="91"/>
      <c r="M33" s="26"/>
    </row>
    <row r="34" spans="1:13" ht="16.5" customHeight="1">
      <c r="A34" s="26"/>
      <c r="B34" s="27"/>
      <c r="C34" s="371"/>
      <c r="D34" s="374" t="s">
        <v>167</v>
      </c>
      <c r="E34" s="374"/>
      <c r="F34" s="54" t="s">
        <v>168</v>
      </c>
      <c r="G34" s="55"/>
      <c r="H34" s="56"/>
      <c r="I34" s="92" t="s">
        <v>8</v>
      </c>
      <c r="J34" s="93">
        <f>VLOOKUP($J$1,UAS,69)</f>
        <v>0</v>
      </c>
      <c r="K34" s="94" t="s">
        <v>169</v>
      </c>
      <c r="L34" s="95"/>
      <c r="M34" s="26"/>
    </row>
    <row r="35" spans="1:13" ht="15.75">
      <c r="A35" s="26"/>
      <c r="B35" s="27"/>
      <c r="C35" s="372"/>
      <c r="D35" s="375"/>
      <c r="E35" s="375"/>
      <c r="F35" s="57" t="s">
        <v>170</v>
      </c>
      <c r="G35" s="58"/>
      <c r="H35" s="58"/>
      <c r="I35" s="87" t="s">
        <v>8</v>
      </c>
      <c r="J35" s="96">
        <f>VLOOKUP($J$1,UAS,70)</f>
        <v>0</v>
      </c>
      <c r="K35" s="97" t="s">
        <v>169</v>
      </c>
      <c r="L35" s="98"/>
      <c r="M35" s="26"/>
    </row>
    <row r="36" spans="1:13" ht="15.75">
      <c r="A36" s="26"/>
      <c r="B36" s="27"/>
      <c r="C36" s="373"/>
      <c r="D36" s="376"/>
      <c r="E36" s="376"/>
      <c r="F36" s="59" t="s">
        <v>171</v>
      </c>
      <c r="G36" s="60"/>
      <c r="H36" s="61"/>
      <c r="I36" s="99" t="s">
        <v>8</v>
      </c>
      <c r="J36" s="100">
        <f>VLOOKUP($J$1,UAS,71)</f>
        <v>0</v>
      </c>
      <c r="K36" s="101" t="s">
        <v>169</v>
      </c>
      <c r="L36" s="102"/>
      <c r="M36" s="26"/>
    </row>
    <row r="37" spans="1:13" ht="15.75">
      <c r="A37" s="26"/>
      <c r="B37" s="27"/>
      <c r="C37" s="62"/>
      <c r="D37" s="32"/>
      <c r="E37" s="29"/>
      <c r="F37" s="29"/>
      <c r="G37" s="29"/>
      <c r="H37" s="29"/>
      <c r="I37" s="29"/>
      <c r="J37" s="29"/>
      <c r="K37" s="29"/>
      <c r="L37" s="29"/>
      <c r="M37" s="26"/>
    </row>
    <row r="38" spans="1:13" ht="15.75">
      <c r="A38" s="26"/>
      <c r="B38" s="27"/>
      <c r="C38" s="62"/>
      <c r="D38" s="32"/>
      <c r="E38" s="29"/>
      <c r="F38" s="29"/>
      <c r="G38" s="29"/>
      <c r="H38" s="29"/>
      <c r="I38" s="29"/>
      <c r="J38" s="29"/>
      <c r="K38" s="29"/>
      <c r="L38" s="29"/>
      <c r="M38" s="26"/>
    </row>
    <row r="39" spans="1:13" ht="15.75">
      <c r="A39" s="26"/>
      <c r="B39" s="27"/>
      <c r="C39" s="63"/>
      <c r="D39" s="29"/>
      <c r="E39" s="29"/>
      <c r="F39" s="29"/>
      <c r="G39" s="29"/>
      <c r="H39" s="29"/>
      <c r="I39" s="29"/>
      <c r="J39" s="29"/>
      <c r="K39" s="29"/>
      <c r="L39" s="29"/>
      <c r="M39" s="26"/>
    </row>
    <row r="40" spans="1:13" ht="15.75">
      <c r="A40" s="26"/>
      <c r="B40" s="27"/>
      <c r="C40" s="64"/>
      <c r="D40" s="29"/>
      <c r="E40" s="29"/>
      <c r="F40" s="29"/>
      <c r="G40" s="29"/>
      <c r="H40" s="29"/>
      <c r="I40" s="103" t="str">
        <f>"Surabaya, "&amp;Menu!AH16</f>
        <v>Surabaya, 25 Oktober 2019</v>
      </c>
      <c r="J40" s="29"/>
      <c r="K40" s="104"/>
      <c r="L40" s="29"/>
      <c r="M40" s="26"/>
    </row>
    <row r="41" spans="1:13" ht="9.75" customHeight="1">
      <c r="A41" s="26"/>
      <c r="B41" s="27"/>
      <c r="C41" s="64"/>
      <c r="D41" s="29"/>
      <c r="E41" s="29"/>
      <c r="F41" s="29"/>
      <c r="G41" s="29"/>
      <c r="H41" s="29"/>
      <c r="I41" s="103"/>
      <c r="J41" s="29"/>
      <c r="K41" s="104"/>
      <c r="L41" s="29"/>
      <c r="M41" s="26"/>
    </row>
    <row r="42" spans="1:13" ht="15.75">
      <c r="A42" s="26"/>
      <c r="B42" s="27"/>
      <c r="C42" s="64"/>
      <c r="D42" s="29"/>
      <c r="E42" s="32" t="s">
        <v>172</v>
      </c>
      <c r="F42" s="29"/>
      <c r="G42" s="29"/>
      <c r="H42" s="29"/>
      <c r="I42" s="29"/>
      <c r="J42" s="32" t="s">
        <v>173</v>
      </c>
      <c r="K42" s="29"/>
      <c r="L42" s="29"/>
      <c r="M42" s="26"/>
    </row>
    <row r="43" spans="1:13" ht="15.75">
      <c r="A43" s="26"/>
      <c r="B43" s="27"/>
      <c r="C43" s="64"/>
      <c r="D43" s="29"/>
      <c r="E43" s="29"/>
      <c r="F43" s="29"/>
      <c r="G43" s="29"/>
      <c r="H43" s="29"/>
      <c r="I43" s="29"/>
      <c r="J43" s="29"/>
      <c r="K43" s="29"/>
      <c r="L43" s="29"/>
      <c r="M43" s="26"/>
    </row>
    <row r="44" spans="1:13" ht="15.75">
      <c r="A44" s="26"/>
      <c r="B44" s="27"/>
      <c r="C44" s="64"/>
      <c r="D44" s="29"/>
      <c r="E44" s="29"/>
      <c r="F44" s="29"/>
      <c r="G44" s="29"/>
      <c r="H44" s="29"/>
      <c r="I44" s="29"/>
      <c r="J44" s="29"/>
      <c r="K44" s="29"/>
      <c r="L44" s="29"/>
      <c r="M44" s="26"/>
    </row>
    <row r="45" spans="1:13" ht="15.75">
      <c r="A45" s="26"/>
      <c r="B45" s="27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6"/>
    </row>
    <row r="46" spans="1:13" ht="15.75">
      <c r="A46" s="26"/>
      <c r="B46" s="27"/>
      <c r="C46" s="29"/>
      <c r="D46" s="29"/>
      <c r="E46" s="65" t="s">
        <v>174</v>
      </c>
      <c r="F46" s="29"/>
      <c r="G46" s="66"/>
      <c r="H46" s="29"/>
      <c r="I46" s="105" t="str">
        <f>Menu!AH14</f>
        <v>BANGGA SATRIANTO, S.Pd.</v>
      </c>
      <c r="J46" s="29"/>
      <c r="K46" s="29"/>
      <c r="L46" s="29"/>
      <c r="M46" s="26"/>
    </row>
    <row r="47" spans="1:13" ht="15.75">
      <c r="A47" s="26"/>
      <c r="B47" s="27"/>
      <c r="C47" s="29"/>
      <c r="D47" s="29"/>
      <c r="E47" s="29"/>
      <c r="F47" s="29"/>
      <c r="G47" s="67"/>
      <c r="H47" s="29"/>
      <c r="I47" s="106" t="str">
        <f>Menu!AH15</f>
        <v>19810201 200902 1 005</v>
      </c>
      <c r="J47" s="29"/>
      <c r="K47" s="29"/>
      <c r="L47" s="29"/>
      <c r="M47" s="26"/>
    </row>
    <row r="48" spans="1:13" ht="15.75">
      <c r="A48" s="26"/>
      <c r="B48" s="27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6"/>
    </row>
    <row r="49" spans="2:13" ht="15.75">
      <c r="B49" s="26"/>
      <c r="C49" s="64"/>
      <c r="D49" s="29"/>
      <c r="E49" s="29"/>
      <c r="F49" s="29"/>
      <c r="G49" s="29"/>
      <c r="H49" s="29"/>
      <c r="I49" s="29"/>
      <c r="J49" s="29"/>
      <c r="K49" s="29"/>
      <c r="L49" s="29"/>
      <c r="M49" s="26"/>
    </row>
    <row r="50" spans="2:13"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</row>
    <row r="51" spans="2:13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  <row r="52" spans="2:13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</row>
    <row r="53" spans="2:13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</row>
    <row r="54" spans="2:13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</sheetData>
  <protectedRanges>
    <protectedRange sqref="J1:K2" name="Range1"/>
  </protectedRanges>
  <mergeCells count="26">
    <mergeCell ref="D30:E30"/>
    <mergeCell ref="C19:C20"/>
    <mergeCell ref="C34:C36"/>
    <mergeCell ref="D34:E36"/>
    <mergeCell ref="D19:E20"/>
    <mergeCell ref="D25:E25"/>
    <mergeCell ref="D26:E26"/>
    <mergeCell ref="D27:E27"/>
    <mergeCell ref="D28:E28"/>
    <mergeCell ref="D29:E29"/>
    <mergeCell ref="F19:L19"/>
    <mergeCell ref="D21:E21"/>
    <mergeCell ref="D22:E22"/>
    <mergeCell ref="D23:E23"/>
    <mergeCell ref="D24:E24"/>
    <mergeCell ref="E9:J9"/>
    <mergeCell ref="B11:L11"/>
    <mergeCell ref="B12:L12"/>
    <mergeCell ref="O15:S15"/>
    <mergeCell ref="F16:H16"/>
    <mergeCell ref="O12:S13"/>
    <mergeCell ref="B4:L4"/>
    <mergeCell ref="B5:L5"/>
    <mergeCell ref="B6:L6"/>
    <mergeCell ref="B7:L7"/>
    <mergeCell ref="B8:L8"/>
  </mergeCells>
  <conditionalFormatting sqref="K25:L25 G33:L39 G21:J32 K22:L22 G40:K47 L40:L44">
    <cfRule type="cellIs" dxfId="9" priority="1" stopIfTrue="1" operator="equal">
      <formula>0</formula>
    </cfRule>
  </conditionalFormatting>
  <conditionalFormatting sqref="F14:L15 K25:L25 F21:J32 K22:L22 F33:L47 F17:L20 F16 I16:L16">
    <cfRule type="cellIs" dxfId="8" priority="2" stopIfTrue="1" operator="equal">
      <formula>0</formula>
    </cfRule>
  </conditionalFormatting>
  <conditionalFormatting sqref="R21:R32">
    <cfRule type="cellIs" dxfId="7" priority="3" stopIfTrue="1" operator="equal">
      <formula>0</formula>
    </cfRule>
    <cfRule type="cellIs" dxfId="6" priority="4" stopIfTrue="1" operator="equal">
      <formula>0</formula>
    </cfRule>
  </conditionalFormatting>
  <conditionalFormatting sqref="P21:P32">
    <cfRule type="cellIs" dxfId="5" priority="5" stopIfTrue="1" operator="equal">
      <formula>0</formula>
    </cfRule>
    <cfRule type="cellIs" dxfId="4" priority="6" stopIfTrue="1" operator="equal">
      <formula>0</formula>
    </cfRule>
  </conditionalFormatting>
  <conditionalFormatting sqref="L21 L26:L32 L23:L24">
    <cfRule type="cellIs" dxfId="3" priority="7" stopIfTrue="1" operator="equal">
      <formula>0</formula>
    </cfRule>
    <cfRule type="cellIs" dxfId="2" priority="8" stopIfTrue="1" operator="equal">
      <formula>0</formula>
    </cfRule>
  </conditionalFormatting>
  <conditionalFormatting sqref="K21 K26:K32 K23:K24">
    <cfRule type="cellIs" dxfId="1" priority="9" stopIfTrue="1" operator="equal">
      <formula>0</formula>
    </cfRule>
    <cfRule type="cellIs" dxfId="0" priority="10" stopIfTrue="1" operator="equal">
      <formula>0</formula>
    </cfRule>
  </conditionalFormatting>
  <dataValidations count="1">
    <dataValidation type="list" allowBlank="1" showInputMessage="1" showErrorMessage="1" sqref="J1:J2" xr:uid="{00000000-0002-0000-0200-000000000000}">
      <formula1>"1,2,3,4,5,6,7,8,9,10,11,12,13,14,15,16,17,18,19,20,21,22,23,24,25,26,27,28,29,30,31,32,33,34,35,36,37,38,39,40,41,42,43,44,45"</formula1>
    </dataValidation>
  </dataValidations>
  <hyperlinks>
    <hyperlink ref="O12" location="MENU!A1" display="KEMBALI MENU" xr:uid="{00000000-0004-0000-0200-000000000000}"/>
    <hyperlink ref="O15:S15" location="DKN!A1" display="ISI DKN" xr:uid="{00000000-0004-0000-0200-000001000000}"/>
  </hyperlinks>
  <pageMargins left="0.19685039370078741" right="0" top="0" bottom="0" header="0.51181102362204722" footer="0.51181102362204722"/>
  <pageSetup paperSize="9" scale="9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B50"/>
  <sheetViews>
    <sheetView workbookViewId="0">
      <selection activeCell="W4" sqref="W4:Y44"/>
    </sheetView>
  </sheetViews>
  <sheetFormatPr defaultColWidth="9" defaultRowHeight="12.75"/>
  <cols>
    <col min="1" max="1" width="5" customWidth="1"/>
    <col min="2" max="2" width="8.28515625" customWidth="1"/>
    <col min="3" max="3" width="33.7109375" customWidth="1"/>
    <col min="4" max="4" width="6.85546875" customWidth="1"/>
    <col min="5" max="5" width="8.28515625" customWidth="1"/>
    <col min="6" max="6" width="33.7109375" customWidth="1"/>
    <col min="7" max="7" width="6.85546875" customWidth="1"/>
    <col min="8" max="8" width="8.28515625" customWidth="1"/>
    <col min="9" max="9" width="33.7109375" customWidth="1"/>
    <col min="10" max="10" width="6.85546875" customWidth="1"/>
    <col min="11" max="11" width="8.28515625" customWidth="1"/>
    <col min="12" max="12" width="33.7109375" customWidth="1"/>
    <col min="13" max="13" width="6.85546875" customWidth="1"/>
    <col min="14" max="14" width="8.28515625" customWidth="1"/>
    <col min="15" max="15" width="33.7109375" customWidth="1"/>
    <col min="16" max="16" width="6.85546875" customWidth="1"/>
    <col min="17" max="17" width="8.28515625" customWidth="1"/>
    <col min="18" max="18" width="33.7109375" customWidth="1"/>
    <col min="19" max="19" width="6.85546875" customWidth="1"/>
    <col min="20" max="20" width="8.28515625" customWidth="1"/>
    <col min="21" max="21" width="33.7109375" customWidth="1"/>
    <col min="22" max="22" width="6.85546875" customWidth="1"/>
    <col min="23" max="23" width="8.28515625" customWidth="1"/>
    <col min="24" max="24" width="33.7109375" customWidth="1"/>
    <col min="25" max="25" width="6.85546875" customWidth="1"/>
    <col min="26" max="26" width="8.28515625" customWidth="1"/>
    <col min="27" max="27" width="33.7109375" customWidth="1"/>
    <col min="28" max="28" width="6.85546875" customWidth="1"/>
  </cols>
  <sheetData>
    <row r="1" spans="1:28" ht="15">
      <c r="A1" s="381" t="s">
        <v>175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3"/>
    </row>
    <row r="2" spans="1:28" ht="15">
      <c r="A2" s="14" t="s">
        <v>176</v>
      </c>
      <c r="B2" s="14" t="s">
        <v>177</v>
      </c>
      <c r="C2" s="14"/>
      <c r="D2" s="14"/>
      <c r="E2" s="15" t="s">
        <v>178</v>
      </c>
      <c r="F2" s="15"/>
      <c r="G2" s="15"/>
      <c r="H2" s="16" t="s">
        <v>179</v>
      </c>
      <c r="I2" s="16"/>
      <c r="J2" s="16"/>
      <c r="K2" s="16" t="s">
        <v>180</v>
      </c>
      <c r="L2" s="16"/>
      <c r="M2" s="16"/>
      <c r="N2" s="16" t="s">
        <v>16</v>
      </c>
      <c r="O2" s="16"/>
      <c r="P2" s="16"/>
      <c r="Q2" s="16" t="s">
        <v>181</v>
      </c>
      <c r="R2" s="16"/>
      <c r="S2" s="16"/>
      <c r="T2" s="16" t="s">
        <v>182</v>
      </c>
      <c r="U2" s="16"/>
      <c r="V2" s="16"/>
      <c r="W2" s="16" t="s">
        <v>183</v>
      </c>
      <c r="X2" s="16"/>
      <c r="Y2" s="16"/>
      <c r="Z2" s="16" t="s">
        <v>184</v>
      </c>
      <c r="AA2" s="16"/>
      <c r="AB2" s="16"/>
    </row>
    <row r="3" spans="1:28" ht="15">
      <c r="A3" s="17" t="s">
        <v>185</v>
      </c>
      <c r="B3" s="17" t="s">
        <v>186</v>
      </c>
      <c r="C3" s="17" t="s">
        <v>187</v>
      </c>
      <c r="D3" s="17" t="s">
        <v>38</v>
      </c>
      <c r="E3" s="17" t="s">
        <v>186</v>
      </c>
      <c r="F3" s="17" t="s">
        <v>187</v>
      </c>
      <c r="G3" s="17" t="s">
        <v>38</v>
      </c>
      <c r="H3" s="17" t="s">
        <v>186</v>
      </c>
      <c r="I3" s="17" t="s">
        <v>187</v>
      </c>
      <c r="J3" s="17" t="s">
        <v>38</v>
      </c>
      <c r="K3" s="17" t="s">
        <v>186</v>
      </c>
      <c r="L3" s="17" t="s">
        <v>187</v>
      </c>
      <c r="M3" s="17" t="s">
        <v>38</v>
      </c>
      <c r="N3" s="17" t="s">
        <v>186</v>
      </c>
      <c r="O3" s="17" t="s">
        <v>187</v>
      </c>
      <c r="P3" s="17" t="s">
        <v>38</v>
      </c>
      <c r="Q3" s="17" t="s">
        <v>186</v>
      </c>
      <c r="R3" s="17" t="s">
        <v>187</v>
      </c>
      <c r="S3" s="17" t="s">
        <v>38</v>
      </c>
      <c r="T3" s="17" t="s">
        <v>186</v>
      </c>
      <c r="U3" s="17" t="s">
        <v>187</v>
      </c>
      <c r="V3" s="17" t="s">
        <v>38</v>
      </c>
      <c r="W3" s="17" t="s">
        <v>186</v>
      </c>
      <c r="X3" s="17" t="s">
        <v>187</v>
      </c>
      <c r="Y3" s="17" t="s">
        <v>38</v>
      </c>
      <c r="Z3" s="17" t="s">
        <v>186</v>
      </c>
      <c r="AA3" s="17" t="s">
        <v>187</v>
      </c>
      <c r="AB3" s="17" t="s">
        <v>38</v>
      </c>
    </row>
    <row r="4" spans="1:28" ht="15">
      <c r="A4" s="16">
        <v>1</v>
      </c>
      <c r="B4" s="16">
        <v>19830</v>
      </c>
      <c r="C4" s="18" t="s">
        <v>188</v>
      </c>
      <c r="D4" s="16" t="s">
        <v>189</v>
      </c>
      <c r="E4" s="16">
        <v>19750</v>
      </c>
      <c r="F4" s="18" t="s">
        <v>190</v>
      </c>
      <c r="G4" s="16" t="s">
        <v>189</v>
      </c>
      <c r="H4" s="16">
        <v>19619</v>
      </c>
      <c r="I4" s="16" t="s">
        <v>191</v>
      </c>
      <c r="J4" s="16" t="s">
        <v>189</v>
      </c>
      <c r="K4" s="16">
        <v>19537</v>
      </c>
      <c r="L4" s="16" t="s">
        <v>192</v>
      </c>
      <c r="M4" s="16" t="s">
        <v>189</v>
      </c>
      <c r="N4" s="16">
        <v>19787</v>
      </c>
      <c r="O4" s="16" t="s">
        <v>193</v>
      </c>
      <c r="P4" s="16" t="s">
        <v>194</v>
      </c>
      <c r="Q4" s="16">
        <v>19620</v>
      </c>
      <c r="R4" s="16" t="s">
        <v>195</v>
      </c>
      <c r="S4" s="16" t="s">
        <v>194</v>
      </c>
      <c r="T4" s="16">
        <v>19746</v>
      </c>
      <c r="U4" s="16" t="s">
        <v>196</v>
      </c>
      <c r="V4" s="16" t="s">
        <v>189</v>
      </c>
      <c r="W4" s="16">
        <v>19703</v>
      </c>
      <c r="X4" s="16" t="s">
        <v>197</v>
      </c>
      <c r="Y4" s="16" t="s">
        <v>194</v>
      </c>
      <c r="Z4" s="16"/>
      <c r="AA4" s="16"/>
      <c r="AB4" s="16"/>
    </row>
    <row r="5" spans="1:28" ht="15">
      <c r="A5" s="16">
        <v>2</v>
      </c>
      <c r="B5" s="16">
        <v>19577</v>
      </c>
      <c r="C5" s="18" t="s">
        <v>198</v>
      </c>
      <c r="D5" s="16" t="s">
        <v>194</v>
      </c>
      <c r="E5" s="16">
        <v>19540</v>
      </c>
      <c r="F5" s="18" t="s">
        <v>199</v>
      </c>
      <c r="G5" s="16" t="s">
        <v>194</v>
      </c>
      <c r="H5" s="16">
        <v>19831</v>
      </c>
      <c r="I5" s="16" t="s">
        <v>200</v>
      </c>
      <c r="J5" s="16" t="s">
        <v>194</v>
      </c>
      <c r="K5" s="16">
        <v>19663</v>
      </c>
      <c r="L5" s="16" t="s">
        <v>201</v>
      </c>
      <c r="M5" s="16" t="s">
        <v>189</v>
      </c>
      <c r="N5" s="16">
        <v>19536</v>
      </c>
      <c r="O5" s="16" t="s">
        <v>202</v>
      </c>
      <c r="P5" s="16" t="s">
        <v>194</v>
      </c>
      <c r="Q5" s="16">
        <v>19622</v>
      </c>
      <c r="R5" s="16" t="s">
        <v>203</v>
      </c>
      <c r="S5" s="16" t="s">
        <v>189</v>
      </c>
      <c r="T5" s="16">
        <v>19578</v>
      </c>
      <c r="U5" s="16" t="s">
        <v>204</v>
      </c>
      <c r="V5" s="16" t="s">
        <v>194</v>
      </c>
      <c r="W5" s="16">
        <v>19661</v>
      </c>
      <c r="X5" s="16" t="s">
        <v>205</v>
      </c>
      <c r="Y5" s="16" t="s">
        <v>189</v>
      </c>
      <c r="Z5" s="16"/>
      <c r="AA5" s="16"/>
      <c r="AB5" s="16"/>
    </row>
    <row r="6" spans="1:28" ht="15">
      <c r="A6" s="16">
        <v>3</v>
      </c>
      <c r="B6" s="16">
        <v>19538</v>
      </c>
      <c r="C6" s="18" t="s">
        <v>206</v>
      </c>
      <c r="D6" s="16" t="s">
        <v>194</v>
      </c>
      <c r="E6" s="16">
        <v>19836</v>
      </c>
      <c r="F6" s="18" t="s">
        <v>207</v>
      </c>
      <c r="G6" s="16" t="s">
        <v>194</v>
      </c>
      <c r="H6" s="16">
        <v>19580</v>
      </c>
      <c r="I6" s="16" t="s">
        <v>208</v>
      </c>
      <c r="J6" s="16" t="s">
        <v>194</v>
      </c>
      <c r="K6" s="16">
        <v>19747</v>
      </c>
      <c r="L6" s="16" t="s">
        <v>209</v>
      </c>
      <c r="M6" s="16" t="s">
        <v>189</v>
      </c>
      <c r="N6" s="16">
        <v>19705</v>
      </c>
      <c r="O6" s="16" t="s">
        <v>210</v>
      </c>
      <c r="P6" s="16" t="s">
        <v>189</v>
      </c>
      <c r="Q6" s="16">
        <v>19581</v>
      </c>
      <c r="R6" s="16" t="s">
        <v>211</v>
      </c>
      <c r="S6" s="16" t="s">
        <v>189</v>
      </c>
      <c r="T6" s="16">
        <v>19832</v>
      </c>
      <c r="U6" s="16" t="s">
        <v>212</v>
      </c>
      <c r="V6" s="16" t="s">
        <v>189</v>
      </c>
      <c r="W6" s="16">
        <v>19749</v>
      </c>
      <c r="X6" s="16" t="s">
        <v>213</v>
      </c>
      <c r="Y6" s="16" t="s">
        <v>189</v>
      </c>
      <c r="Z6" s="16"/>
      <c r="AA6" s="16"/>
      <c r="AB6" s="16"/>
    </row>
    <row r="7" spans="1:28" ht="15">
      <c r="A7" s="16">
        <v>4</v>
      </c>
      <c r="B7" s="16">
        <v>19582</v>
      </c>
      <c r="C7" s="18" t="s">
        <v>214</v>
      </c>
      <c r="D7" s="16" t="s">
        <v>189</v>
      </c>
      <c r="E7" s="16">
        <v>19545</v>
      </c>
      <c r="F7" s="18" t="s">
        <v>215</v>
      </c>
      <c r="G7" s="16" t="s">
        <v>189</v>
      </c>
      <c r="H7" s="16">
        <v>19789</v>
      </c>
      <c r="I7" s="16" t="s">
        <v>216</v>
      </c>
      <c r="J7" s="16" t="s">
        <v>194</v>
      </c>
      <c r="K7" s="16">
        <v>19624</v>
      </c>
      <c r="L7" s="16" t="s">
        <v>217</v>
      </c>
      <c r="M7" s="16" t="s">
        <v>194</v>
      </c>
      <c r="N7" s="16">
        <v>19748</v>
      </c>
      <c r="O7" s="16" t="s">
        <v>218</v>
      </c>
      <c r="P7" s="16" t="s">
        <v>194</v>
      </c>
      <c r="Q7" s="16">
        <v>19623</v>
      </c>
      <c r="R7" s="16" t="s">
        <v>219</v>
      </c>
      <c r="S7" s="16" t="s">
        <v>194</v>
      </c>
      <c r="T7" s="16">
        <v>19834</v>
      </c>
      <c r="U7" s="16" t="s">
        <v>220</v>
      </c>
      <c r="V7" s="16" t="s">
        <v>189</v>
      </c>
      <c r="W7" s="16">
        <v>19707</v>
      </c>
      <c r="X7" s="16" t="s">
        <v>221</v>
      </c>
      <c r="Y7" s="16" t="s">
        <v>189</v>
      </c>
      <c r="Z7" s="16"/>
      <c r="AA7" s="16"/>
      <c r="AB7" s="16"/>
    </row>
    <row r="8" spans="1:28" ht="15">
      <c r="A8" s="16">
        <v>5</v>
      </c>
      <c r="B8" s="16">
        <v>19790</v>
      </c>
      <c r="C8" s="18" t="s">
        <v>222</v>
      </c>
      <c r="D8" s="16" t="s">
        <v>194</v>
      </c>
      <c r="E8" s="16">
        <v>19852</v>
      </c>
      <c r="F8" s="18" t="s">
        <v>223</v>
      </c>
      <c r="G8" s="16" t="s">
        <v>194</v>
      </c>
      <c r="H8" s="16">
        <v>19583</v>
      </c>
      <c r="I8" s="16" t="s">
        <v>224</v>
      </c>
      <c r="J8" s="16" t="s">
        <v>189</v>
      </c>
      <c r="K8" s="16">
        <v>19711</v>
      </c>
      <c r="L8" s="16" t="s">
        <v>225</v>
      </c>
      <c r="M8" s="16" t="s">
        <v>194</v>
      </c>
      <c r="N8" s="16">
        <v>19706</v>
      </c>
      <c r="O8" s="16" t="s">
        <v>226</v>
      </c>
      <c r="P8" s="16" t="s">
        <v>194</v>
      </c>
      <c r="Q8" s="16">
        <v>19584</v>
      </c>
      <c r="R8" s="16" t="s">
        <v>227</v>
      </c>
      <c r="S8" s="16" t="s">
        <v>189</v>
      </c>
      <c r="T8" s="16">
        <v>19666</v>
      </c>
      <c r="U8" s="16" t="s">
        <v>228</v>
      </c>
      <c r="V8" s="16" t="s">
        <v>189</v>
      </c>
      <c r="W8" s="16">
        <v>19791</v>
      </c>
      <c r="X8" s="16" t="s">
        <v>229</v>
      </c>
      <c r="Y8" s="16" t="s">
        <v>189</v>
      </c>
      <c r="Z8" s="16"/>
      <c r="AA8" s="16"/>
      <c r="AB8" s="16"/>
    </row>
    <row r="9" spans="1:28" ht="15">
      <c r="A9" s="16">
        <v>6</v>
      </c>
      <c r="B9" s="16">
        <v>19751</v>
      </c>
      <c r="C9" s="18" t="s">
        <v>230</v>
      </c>
      <c r="D9" s="16" t="s">
        <v>194</v>
      </c>
      <c r="E9" s="16">
        <v>19630</v>
      </c>
      <c r="F9" s="18" t="s">
        <v>231</v>
      </c>
      <c r="G9" s="16" t="s">
        <v>189</v>
      </c>
      <c r="H9" s="16">
        <v>19792</v>
      </c>
      <c r="I9" s="16" t="s">
        <v>232</v>
      </c>
      <c r="J9" s="16" t="s">
        <v>194</v>
      </c>
      <c r="K9" s="16">
        <v>19797</v>
      </c>
      <c r="L9" s="16" t="s">
        <v>233</v>
      </c>
      <c r="M9" s="16" t="s">
        <v>194</v>
      </c>
      <c r="N9" s="16">
        <v>19664</v>
      </c>
      <c r="O9" s="16" t="s">
        <v>234</v>
      </c>
      <c r="P9" s="16" t="s">
        <v>194</v>
      </c>
      <c r="Q9" s="16">
        <v>19833</v>
      </c>
      <c r="R9" s="16" t="s">
        <v>235</v>
      </c>
      <c r="S9" s="16" t="s">
        <v>194</v>
      </c>
      <c r="T9" s="16">
        <v>19544</v>
      </c>
      <c r="U9" s="16" t="s">
        <v>236</v>
      </c>
      <c r="V9" s="16" t="s">
        <v>189</v>
      </c>
      <c r="W9" s="16">
        <v>19539</v>
      </c>
      <c r="X9" s="16" t="s">
        <v>237</v>
      </c>
      <c r="Y9" s="16" t="s">
        <v>189</v>
      </c>
      <c r="Z9" s="16"/>
      <c r="AA9" s="16"/>
      <c r="AB9" s="16"/>
    </row>
    <row r="10" spans="1:28" ht="15">
      <c r="A10" s="16">
        <v>7</v>
      </c>
      <c r="B10" s="16">
        <v>19708</v>
      </c>
      <c r="C10" s="18" t="s">
        <v>238</v>
      </c>
      <c r="D10" s="16" t="s">
        <v>194</v>
      </c>
      <c r="E10" s="16">
        <v>19763</v>
      </c>
      <c r="F10" s="18" t="s">
        <v>239</v>
      </c>
      <c r="G10" s="16" t="s">
        <v>189</v>
      </c>
      <c r="H10" s="16">
        <v>19793</v>
      </c>
      <c r="I10" s="16" t="s">
        <v>240</v>
      </c>
      <c r="J10" s="16" t="s">
        <v>194</v>
      </c>
      <c r="K10" s="16">
        <v>19799</v>
      </c>
      <c r="L10" s="16" t="s">
        <v>241</v>
      </c>
      <c r="M10" s="16" t="s">
        <v>194</v>
      </c>
      <c r="N10" s="16">
        <v>19585</v>
      </c>
      <c r="O10" s="16" t="s">
        <v>242</v>
      </c>
      <c r="P10" s="16" t="s">
        <v>194</v>
      </c>
      <c r="Q10" s="16">
        <v>19626</v>
      </c>
      <c r="R10" s="16" t="s">
        <v>243</v>
      </c>
      <c r="S10" s="16" t="s">
        <v>194</v>
      </c>
      <c r="T10" s="16">
        <v>19754</v>
      </c>
      <c r="U10" s="16" t="s">
        <v>244</v>
      </c>
      <c r="V10" s="16" t="s">
        <v>189</v>
      </c>
      <c r="W10" s="16">
        <v>19709</v>
      </c>
      <c r="X10" s="16" t="s">
        <v>245</v>
      </c>
      <c r="Y10" s="16" t="s">
        <v>189</v>
      </c>
      <c r="Z10" s="16"/>
      <c r="AA10" s="16"/>
      <c r="AB10" s="16"/>
    </row>
    <row r="11" spans="1:28" ht="15">
      <c r="A11" s="16">
        <v>8</v>
      </c>
      <c r="B11" s="16">
        <v>19835</v>
      </c>
      <c r="C11" s="18" t="s">
        <v>246</v>
      </c>
      <c r="D11" s="16" t="s">
        <v>189</v>
      </c>
      <c r="E11" s="16">
        <v>19634</v>
      </c>
      <c r="F11" s="18" t="s">
        <v>247</v>
      </c>
      <c r="G11" s="16" t="s">
        <v>194</v>
      </c>
      <c r="H11" s="16">
        <v>19541</v>
      </c>
      <c r="I11" s="16" t="s">
        <v>248</v>
      </c>
      <c r="J11" s="16" t="s">
        <v>194</v>
      </c>
      <c r="K11" s="16">
        <v>19593</v>
      </c>
      <c r="L11" s="16" t="s">
        <v>249</v>
      </c>
      <c r="M11" s="16" t="s">
        <v>189</v>
      </c>
      <c r="N11" s="16">
        <v>19542</v>
      </c>
      <c r="O11" s="16" t="s">
        <v>250</v>
      </c>
      <c r="P11" s="16" t="s">
        <v>189</v>
      </c>
      <c r="Q11" s="16">
        <v>19587</v>
      </c>
      <c r="R11" s="16" t="s">
        <v>251</v>
      </c>
      <c r="S11" s="16" t="s">
        <v>189</v>
      </c>
      <c r="T11" s="16">
        <v>19800</v>
      </c>
      <c r="U11" s="16" t="s">
        <v>252</v>
      </c>
      <c r="V11" s="16" t="s">
        <v>189</v>
      </c>
      <c r="W11" s="16">
        <v>19710</v>
      </c>
      <c r="X11" s="16" t="s">
        <v>253</v>
      </c>
      <c r="Y11" s="16" t="s">
        <v>194</v>
      </c>
      <c r="Z11" s="16"/>
      <c r="AA11" s="16"/>
      <c r="AB11" s="16"/>
    </row>
    <row r="12" spans="1:28" ht="15">
      <c r="A12" s="16">
        <v>9</v>
      </c>
      <c r="B12" s="16">
        <v>19628</v>
      </c>
      <c r="C12" s="18" t="s">
        <v>254</v>
      </c>
      <c r="D12" s="16" t="s">
        <v>189</v>
      </c>
      <c r="E12" s="16">
        <v>19590</v>
      </c>
      <c r="F12" s="18" t="s">
        <v>255</v>
      </c>
      <c r="G12" s="16" t="s">
        <v>189</v>
      </c>
      <c r="H12" s="16">
        <v>19794</v>
      </c>
      <c r="I12" s="16" t="s">
        <v>256</v>
      </c>
      <c r="J12" s="16" t="s">
        <v>189</v>
      </c>
      <c r="K12" s="16">
        <v>19805</v>
      </c>
      <c r="L12" s="16" t="s">
        <v>257</v>
      </c>
      <c r="M12" s="16" t="s">
        <v>194</v>
      </c>
      <c r="N12" s="16">
        <v>19625</v>
      </c>
      <c r="O12" s="16" t="s">
        <v>258</v>
      </c>
      <c r="P12" s="16" t="s">
        <v>194</v>
      </c>
      <c r="Q12" s="16">
        <v>19712</v>
      </c>
      <c r="R12" s="16" t="s">
        <v>259</v>
      </c>
      <c r="S12" s="16" t="s">
        <v>189</v>
      </c>
      <c r="T12" s="16">
        <v>19802</v>
      </c>
      <c r="U12" s="16" t="s">
        <v>260</v>
      </c>
      <c r="V12" s="16" t="s">
        <v>194</v>
      </c>
      <c r="W12" s="16">
        <v>19795</v>
      </c>
      <c r="X12" s="16" t="s">
        <v>261</v>
      </c>
      <c r="Y12" s="16" t="s">
        <v>189</v>
      </c>
      <c r="Z12" s="16"/>
      <c r="AA12" s="16"/>
      <c r="AB12" s="16"/>
    </row>
    <row r="13" spans="1:28" ht="15">
      <c r="A13" s="16">
        <v>10</v>
      </c>
      <c r="B13" s="16">
        <v>19758</v>
      </c>
      <c r="C13" s="18" t="s">
        <v>262</v>
      </c>
      <c r="D13" s="16" t="s">
        <v>194</v>
      </c>
      <c r="E13" s="16">
        <v>19387</v>
      </c>
      <c r="F13" s="18" t="s">
        <v>263</v>
      </c>
      <c r="G13" s="16" t="s">
        <v>194</v>
      </c>
      <c r="H13" s="16">
        <v>19665</v>
      </c>
      <c r="I13" s="16" t="s">
        <v>264</v>
      </c>
      <c r="J13" s="16" t="s">
        <v>189</v>
      </c>
      <c r="K13" s="16">
        <v>19846</v>
      </c>
      <c r="L13" s="16" t="s">
        <v>265</v>
      </c>
      <c r="M13" s="16" t="s">
        <v>189</v>
      </c>
      <c r="N13" s="16">
        <v>19761</v>
      </c>
      <c r="O13" s="16" t="s">
        <v>266</v>
      </c>
      <c r="P13" s="16" t="s">
        <v>189</v>
      </c>
      <c r="Q13" s="16">
        <v>19756</v>
      </c>
      <c r="R13" s="16" t="s">
        <v>267</v>
      </c>
      <c r="S13" s="16" t="s">
        <v>189</v>
      </c>
      <c r="T13" s="16">
        <v>19673</v>
      </c>
      <c r="U13" s="16" t="s">
        <v>268</v>
      </c>
      <c r="V13" s="16" t="s">
        <v>194</v>
      </c>
      <c r="W13" s="16">
        <v>19796</v>
      </c>
      <c r="X13" s="16" t="s">
        <v>269</v>
      </c>
      <c r="Y13" s="16" t="s">
        <v>189</v>
      </c>
      <c r="Z13" s="16"/>
      <c r="AA13" s="16"/>
      <c r="AB13" s="16"/>
    </row>
    <row r="14" spans="1:28" ht="15">
      <c r="A14" s="16">
        <v>11</v>
      </c>
      <c r="B14" s="16">
        <v>19715</v>
      </c>
      <c r="C14" s="18" t="s">
        <v>270</v>
      </c>
      <c r="D14" s="16" t="s">
        <v>189</v>
      </c>
      <c r="E14" s="16">
        <v>19636</v>
      </c>
      <c r="F14" s="18" t="s">
        <v>271</v>
      </c>
      <c r="G14" s="16" t="s">
        <v>194</v>
      </c>
      <c r="H14" s="16">
        <v>19752</v>
      </c>
      <c r="I14" s="16" t="s">
        <v>272</v>
      </c>
      <c r="J14" s="16" t="s">
        <v>194</v>
      </c>
      <c r="K14" s="16">
        <v>19640</v>
      </c>
      <c r="L14" s="16" t="s">
        <v>273</v>
      </c>
      <c r="M14" s="16" t="s">
        <v>189</v>
      </c>
      <c r="N14" s="16">
        <v>19631</v>
      </c>
      <c r="O14" s="16" t="s">
        <v>274</v>
      </c>
      <c r="P14" s="16" t="s">
        <v>189</v>
      </c>
      <c r="Q14" s="16">
        <v>19757</v>
      </c>
      <c r="R14" s="16" t="s">
        <v>275</v>
      </c>
      <c r="S14" s="16" t="s">
        <v>194</v>
      </c>
      <c r="T14" s="16">
        <v>19765</v>
      </c>
      <c r="U14" s="16" t="s">
        <v>276</v>
      </c>
      <c r="V14" s="16" t="s">
        <v>189</v>
      </c>
      <c r="W14" s="16">
        <v>19760</v>
      </c>
      <c r="X14" s="16" t="s">
        <v>277</v>
      </c>
      <c r="Y14" s="16" t="s">
        <v>189</v>
      </c>
      <c r="Z14" s="16"/>
      <c r="AA14" s="16"/>
      <c r="AB14" s="16"/>
    </row>
    <row r="15" spans="1:28" ht="15">
      <c r="A15" s="16">
        <v>12</v>
      </c>
      <c r="B15" s="16">
        <v>19345</v>
      </c>
      <c r="C15" s="18" t="s">
        <v>278</v>
      </c>
      <c r="D15" s="16" t="s">
        <v>189</v>
      </c>
      <c r="E15" s="16">
        <v>19845</v>
      </c>
      <c r="F15" s="18" t="s">
        <v>279</v>
      </c>
      <c r="G15" s="16" t="s">
        <v>194</v>
      </c>
      <c r="H15" s="16">
        <v>19667</v>
      </c>
      <c r="I15" s="16" t="s">
        <v>280</v>
      </c>
      <c r="J15" s="16" t="s">
        <v>194</v>
      </c>
      <c r="K15" s="16">
        <v>19599</v>
      </c>
      <c r="L15" s="16" t="s">
        <v>281</v>
      </c>
      <c r="M15" s="16" t="s">
        <v>189</v>
      </c>
      <c r="N15" s="16">
        <v>19632</v>
      </c>
      <c r="O15" s="16" t="s">
        <v>282</v>
      </c>
      <c r="P15" s="16" t="s">
        <v>194</v>
      </c>
      <c r="Q15" s="16">
        <v>19714</v>
      </c>
      <c r="R15" s="16" t="s">
        <v>283</v>
      </c>
      <c r="S15" s="16" t="s">
        <v>189</v>
      </c>
      <c r="T15" s="16">
        <v>19549</v>
      </c>
      <c r="U15" s="16" t="s">
        <v>284</v>
      </c>
      <c r="V15" s="16" t="s">
        <v>189</v>
      </c>
      <c r="W15" s="16">
        <v>19801</v>
      </c>
      <c r="X15" s="16" t="s">
        <v>285</v>
      </c>
      <c r="Y15" s="16" t="s">
        <v>189</v>
      </c>
      <c r="Z15" s="16"/>
      <c r="AA15" s="16"/>
      <c r="AB15" s="16"/>
    </row>
    <row r="16" spans="1:28" ht="15">
      <c r="A16" s="16">
        <v>13</v>
      </c>
      <c r="B16" s="16">
        <v>19589</v>
      </c>
      <c r="C16" s="18" t="s">
        <v>286</v>
      </c>
      <c r="D16" s="16" t="s">
        <v>189</v>
      </c>
      <c r="E16" s="16">
        <v>19766</v>
      </c>
      <c r="F16" s="18" t="s">
        <v>287</v>
      </c>
      <c r="G16" s="16" t="s">
        <v>194</v>
      </c>
      <c r="H16" s="16">
        <v>19753</v>
      </c>
      <c r="I16" s="16" t="s">
        <v>288</v>
      </c>
      <c r="J16" s="16" t="s">
        <v>194</v>
      </c>
      <c r="K16" s="16">
        <v>19641</v>
      </c>
      <c r="L16" s="16" t="s">
        <v>289</v>
      </c>
      <c r="M16" s="16" t="s">
        <v>189</v>
      </c>
      <c r="N16" s="16">
        <v>19717</v>
      </c>
      <c r="O16" s="16" t="s">
        <v>290</v>
      </c>
      <c r="P16" s="16" t="s">
        <v>189</v>
      </c>
      <c r="Q16" s="16">
        <v>19762</v>
      </c>
      <c r="R16" s="16" t="s">
        <v>291</v>
      </c>
      <c r="S16" s="16" t="s">
        <v>189</v>
      </c>
      <c r="T16" s="16">
        <v>19639</v>
      </c>
      <c r="U16" s="16" t="s">
        <v>292</v>
      </c>
      <c r="V16" s="16" t="s">
        <v>194</v>
      </c>
      <c r="W16" s="16">
        <v>19803</v>
      </c>
      <c r="X16" s="16" t="s">
        <v>293</v>
      </c>
      <c r="Y16" s="16" t="s">
        <v>189</v>
      </c>
      <c r="Z16" s="16"/>
      <c r="AA16" s="16"/>
      <c r="AB16" s="16"/>
    </row>
    <row r="17" spans="1:28" ht="15">
      <c r="A17" s="16">
        <v>14</v>
      </c>
      <c r="B17" s="16">
        <v>19718</v>
      </c>
      <c r="C17" s="18" t="s">
        <v>294</v>
      </c>
      <c r="D17" s="16" t="s">
        <v>189</v>
      </c>
      <c r="E17" s="16">
        <v>19768</v>
      </c>
      <c r="F17" s="18" t="s">
        <v>295</v>
      </c>
      <c r="G17" s="16" t="s">
        <v>189</v>
      </c>
      <c r="H17" s="16">
        <v>19627</v>
      </c>
      <c r="I17" s="16" t="s">
        <v>296</v>
      </c>
      <c r="J17" s="16" t="s">
        <v>189</v>
      </c>
      <c r="K17" s="16">
        <v>19553</v>
      </c>
      <c r="L17" s="16" t="s">
        <v>297</v>
      </c>
      <c r="M17" s="16" t="s">
        <v>194</v>
      </c>
      <c r="N17" s="16">
        <v>19840</v>
      </c>
      <c r="O17" s="16" t="s">
        <v>298</v>
      </c>
      <c r="P17" s="16" t="s">
        <v>194</v>
      </c>
      <c r="Q17" s="16">
        <v>19547</v>
      </c>
      <c r="R17" s="16" t="s">
        <v>299</v>
      </c>
      <c r="S17" s="16" t="s">
        <v>189</v>
      </c>
      <c r="T17" s="16">
        <v>19675</v>
      </c>
      <c r="U17" s="16" t="s">
        <v>300</v>
      </c>
      <c r="V17" s="16" t="s">
        <v>194</v>
      </c>
      <c r="W17" s="16">
        <v>19839</v>
      </c>
      <c r="X17" s="16" t="s">
        <v>301</v>
      </c>
      <c r="Y17" s="16" t="s">
        <v>189</v>
      </c>
      <c r="Z17" s="16"/>
      <c r="AA17" s="16"/>
      <c r="AB17" s="16"/>
    </row>
    <row r="18" spans="1:28" ht="15">
      <c r="A18" s="16">
        <v>15</v>
      </c>
      <c r="B18" s="16">
        <v>19592</v>
      </c>
      <c r="C18" s="18" t="s">
        <v>302</v>
      </c>
      <c r="D18" s="16" t="s">
        <v>194</v>
      </c>
      <c r="E18" s="16">
        <v>19847</v>
      </c>
      <c r="F18" s="18" t="s">
        <v>303</v>
      </c>
      <c r="G18" s="16" t="s">
        <v>189</v>
      </c>
      <c r="H18" s="16">
        <v>19588</v>
      </c>
      <c r="I18" s="16" t="s">
        <v>304</v>
      </c>
      <c r="J18" s="16" t="s">
        <v>189</v>
      </c>
      <c r="K18" s="16">
        <v>19853</v>
      </c>
      <c r="L18" s="16" t="s">
        <v>305</v>
      </c>
      <c r="M18" s="16" t="s">
        <v>194</v>
      </c>
      <c r="N18" s="16">
        <v>19841</v>
      </c>
      <c r="O18" s="16" t="s">
        <v>306</v>
      </c>
      <c r="P18" s="16" t="s">
        <v>189</v>
      </c>
      <c r="Q18" s="16">
        <v>19716</v>
      </c>
      <c r="R18" s="16" t="s">
        <v>307</v>
      </c>
      <c r="S18" s="16" t="s">
        <v>189</v>
      </c>
      <c r="T18" s="16">
        <v>19598</v>
      </c>
      <c r="U18" s="16" t="s">
        <v>308</v>
      </c>
      <c r="V18" s="16" t="s">
        <v>189</v>
      </c>
      <c r="W18" s="16">
        <v>19635</v>
      </c>
      <c r="X18" s="16" t="s">
        <v>309</v>
      </c>
      <c r="Y18" s="16" t="s">
        <v>194</v>
      </c>
      <c r="Z18" s="16"/>
      <c r="AA18" s="16"/>
      <c r="AB18" s="16"/>
    </row>
    <row r="19" spans="1:28" ht="15">
      <c r="A19" s="16">
        <v>16</v>
      </c>
      <c r="B19" s="16">
        <v>19844</v>
      </c>
      <c r="C19" s="18" t="s">
        <v>310</v>
      </c>
      <c r="D19" s="16" t="s">
        <v>194</v>
      </c>
      <c r="E19" s="16">
        <v>19874</v>
      </c>
      <c r="F19" s="18" t="s">
        <v>311</v>
      </c>
      <c r="G19" s="16" t="s">
        <v>189</v>
      </c>
      <c r="H19" s="16">
        <v>19668</v>
      </c>
      <c r="I19" s="16" t="s">
        <v>312</v>
      </c>
      <c r="J19" s="16" t="s">
        <v>189</v>
      </c>
      <c r="K19" s="16">
        <v>19854</v>
      </c>
      <c r="L19" s="16" t="s">
        <v>313</v>
      </c>
      <c r="M19" s="16" t="s">
        <v>189</v>
      </c>
      <c r="N19" s="16">
        <v>19591</v>
      </c>
      <c r="O19" s="16" t="s">
        <v>314</v>
      </c>
      <c r="P19" s="16" t="s">
        <v>189</v>
      </c>
      <c r="Q19" s="16">
        <v>19548</v>
      </c>
      <c r="R19" s="16" t="s">
        <v>315</v>
      </c>
      <c r="S19" s="16" t="s">
        <v>194</v>
      </c>
      <c r="T19" s="16">
        <v>19723</v>
      </c>
      <c r="U19" s="16" t="s">
        <v>316</v>
      </c>
      <c r="V19" s="16" t="s">
        <v>189</v>
      </c>
      <c r="W19" s="16">
        <v>19842</v>
      </c>
      <c r="X19" s="16" t="s">
        <v>317</v>
      </c>
      <c r="Y19" s="16" t="s">
        <v>189</v>
      </c>
      <c r="Z19" s="16"/>
      <c r="AA19" s="16"/>
      <c r="AB19" s="16"/>
    </row>
    <row r="20" spans="1:28" ht="15">
      <c r="A20" s="16">
        <v>17</v>
      </c>
      <c r="B20" s="16">
        <v>19550</v>
      </c>
      <c r="C20" s="18" t="s">
        <v>318</v>
      </c>
      <c r="D20" s="16" t="s">
        <v>194</v>
      </c>
      <c r="E20" s="16">
        <v>19601</v>
      </c>
      <c r="F20" s="18" t="s">
        <v>319</v>
      </c>
      <c r="G20" s="16" t="s">
        <v>189</v>
      </c>
      <c r="H20" s="16">
        <v>19755</v>
      </c>
      <c r="I20" s="16" t="s">
        <v>320</v>
      </c>
      <c r="J20" s="16" t="s">
        <v>189</v>
      </c>
      <c r="K20" s="16">
        <v>19559</v>
      </c>
      <c r="L20" s="16" t="s">
        <v>321</v>
      </c>
      <c r="M20" s="16" t="s">
        <v>194</v>
      </c>
      <c r="N20" s="16">
        <v>19638</v>
      </c>
      <c r="O20" s="16" t="s">
        <v>322</v>
      </c>
      <c r="P20" s="16" t="s">
        <v>189</v>
      </c>
      <c r="Q20" s="16">
        <v>19637</v>
      </c>
      <c r="R20" s="16" t="s">
        <v>323</v>
      </c>
      <c r="S20" s="16" t="s">
        <v>189</v>
      </c>
      <c r="T20" s="16">
        <v>19724</v>
      </c>
      <c r="U20" s="16" t="s">
        <v>324</v>
      </c>
      <c r="V20" s="16" t="s">
        <v>189</v>
      </c>
      <c r="W20" s="16">
        <v>19843</v>
      </c>
      <c r="X20" s="16" t="s">
        <v>325</v>
      </c>
      <c r="Y20" s="16" t="s">
        <v>189</v>
      </c>
      <c r="Z20" s="16"/>
      <c r="AA20" s="16"/>
      <c r="AB20" s="16"/>
    </row>
    <row r="21" spans="1:28" ht="15">
      <c r="A21" s="16">
        <v>18</v>
      </c>
      <c r="B21" s="16">
        <v>19597</v>
      </c>
      <c r="C21" s="18" t="s">
        <v>326</v>
      </c>
      <c r="D21" s="16" t="s">
        <v>189</v>
      </c>
      <c r="E21" s="16">
        <v>19642</v>
      </c>
      <c r="F21" s="18" t="s">
        <v>327</v>
      </c>
      <c r="G21" s="16" t="s">
        <v>194</v>
      </c>
      <c r="H21" s="16">
        <v>19669</v>
      </c>
      <c r="I21" s="16" t="s">
        <v>328</v>
      </c>
      <c r="J21" s="16" t="s">
        <v>189</v>
      </c>
      <c r="K21" s="16">
        <v>19813</v>
      </c>
      <c r="L21" s="16" t="s">
        <v>329</v>
      </c>
      <c r="M21" s="16" t="s">
        <v>194</v>
      </c>
      <c r="N21" s="16">
        <v>19595</v>
      </c>
      <c r="O21" s="16" t="s">
        <v>330</v>
      </c>
      <c r="P21" s="16" t="s">
        <v>194</v>
      </c>
      <c r="Q21" s="16">
        <v>19807</v>
      </c>
      <c r="R21" s="16" t="s">
        <v>331</v>
      </c>
      <c r="S21" s="16" t="s">
        <v>189</v>
      </c>
      <c r="T21" s="16">
        <v>19808</v>
      </c>
      <c r="U21" s="16" t="s">
        <v>332</v>
      </c>
      <c r="V21" s="16" t="s">
        <v>194</v>
      </c>
      <c r="W21" s="16">
        <v>19674</v>
      </c>
      <c r="X21" s="16" t="s">
        <v>333</v>
      </c>
      <c r="Y21" s="16" t="s">
        <v>194</v>
      </c>
      <c r="Z21" s="16"/>
      <c r="AA21" s="16"/>
      <c r="AB21" s="16"/>
    </row>
    <row r="22" spans="1:28" ht="15">
      <c r="A22" s="16">
        <v>19</v>
      </c>
      <c r="B22" s="16">
        <v>19722</v>
      </c>
      <c r="C22" s="18" t="s">
        <v>334</v>
      </c>
      <c r="D22" s="16" t="s">
        <v>189</v>
      </c>
      <c r="E22" s="16">
        <v>19857</v>
      </c>
      <c r="F22" s="18" t="s">
        <v>335</v>
      </c>
      <c r="G22" s="16" t="s">
        <v>194</v>
      </c>
      <c r="H22" s="16">
        <v>19713</v>
      </c>
      <c r="I22" s="16" t="s">
        <v>336</v>
      </c>
      <c r="J22" s="16" t="s">
        <v>194</v>
      </c>
      <c r="K22" s="16">
        <v>19726</v>
      </c>
      <c r="L22" s="16" t="s">
        <v>337</v>
      </c>
      <c r="M22" s="16" t="s">
        <v>194</v>
      </c>
      <c r="N22" s="16">
        <v>19596</v>
      </c>
      <c r="O22" s="16" t="s">
        <v>338</v>
      </c>
      <c r="P22" s="16" t="s">
        <v>189</v>
      </c>
      <c r="Q22" s="16">
        <v>19720</v>
      </c>
      <c r="R22" s="16" t="s">
        <v>339</v>
      </c>
      <c r="S22" s="16" t="s">
        <v>189</v>
      </c>
      <c r="T22" s="16">
        <v>19848</v>
      </c>
      <c r="U22" s="16" t="s">
        <v>340</v>
      </c>
      <c r="V22" s="16" t="s">
        <v>189</v>
      </c>
      <c r="W22" s="16">
        <v>19594</v>
      </c>
      <c r="X22" s="16" t="s">
        <v>341</v>
      </c>
      <c r="Y22" s="16" t="s">
        <v>189</v>
      </c>
      <c r="Z22" s="16"/>
      <c r="AA22" s="16"/>
      <c r="AB22" s="16"/>
    </row>
    <row r="23" spans="1:28" ht="15">
      <c r="A23" s="16">
        <v>20</v>
      </c>
      <c r="B23" s="16">
        <v>19551</v>
      </c>
      <c r="C23" s="18" t="s">
        <v>342</v>
      </c>
      <c r="D23" s="16" t="s">
        <v>194</v>
      </c>
      <c r="E23" s="16">
        <v>19554</v>
      </c>
      <c r="F23" s="18" t="s">
        <v>343</v>
      </c>
      <c r="G23" s="16" t="s">
        <v>189</v>
      </c>
      <c r="H23" s="16">
        <v>19629</v>
      </c>
      <c r="I23" s="16" t="s">
        <v>344</v>
      </c>
      <c r="J23" s="16" t="s">
        <v>189</v>
      </c>
      <c r="K23" s="16">
        <v>19686</v>
      </c>
      <c r="L23" s="16" t="s">
        <v>345</v>
      </c>
      <c r="M23" s="16" t="s">
        <v>194</v>
      </c>
      <c r="N23" s="16">
        <v>19676</v>
      </c>
      <c r="O23" s="16" t="s">
        <v>346</v>
      </c>
      <c r="P23" s="16" t="s">
        <v>189</v>
      </c>
      <c r="Q23" s="16">
        <v>19767</v>
      </c>
      <c r="R23" s="16" t="s">
        <v>347</v>
      </c>
      <c r="S23" s="16" t="s">
        <v>194</v>
      </c>
      <c r="T23" s="16">
        <v>19771</v>
      </c>
      <c r="U23" s="16" t="s">
        <v>348</v>
      </c>
      <c r="V23" s="16" t="s">
        <v>189</v>
      </c>
      <c r="W23" s="16">
        <v>19806</v>
      </c>
      <c r="X23" s="16" t="s">
        <v>349</v>
      </c>
      <c r="Y23" s="16" t="s">
        <v>194</v>
      </c>
      <c r="Z23" s="16"/>
      <c r="AA23" s="16"/>
      <c r="AB23" s="16"/>
    </row>
    <row r="24" spans="1:28" ht="15">
      <c r="A24" s="16">
        <v>21</v>
      </c>
      <c r="B24" s="16">
        <v>19671</v>
      </c>
      <c r="C24" s="18" t="s">
        <v>350</v>
      </c>
      <c r="D24" s="16" t="s">
        <v>189</v>
      </c>
      <c r="E24" s="16">
        <v>19646</v>
      </c>
      <c r="F24" s="18" t="s">
        <v>351</v>
      </c>
      <c r="G24" s="16" t="s">
        <v>189</v>
      </c>
      <c r="H24" s="16">
        <v>19670</v>
      </c>
      <c r="I24" s="16" t="s">
        <v>352</v>
      </c>
      <c r="J24" s="16" t="s">
        <v>189</v>
      </c>
      <c r="K24" s="16">
        <v>19774</v>
      </c>
      <c r="L24" s="16" t="s">
        <v>353</v>
      </c>
      <c r="M24" s="16" t="s">
        <v>194</v>
      </c>
      <c r="N24" s="16">
        <v>19681</v>
      </c>
      <c r="O24" s="16" t="s">
        <v>354</v>
      </c>
      <c r="P24" s="16" t="s">
        <v>194</v>
      </c>
      <c r="Q24" s="16">
        <v>19769</v>
      </c>
      <c r="R24" s="16" t="s">
        <v>355</v>
      </c>
      <c r="S24" s="16" t="s">
        <v>194</v>
      </c>
      <c r="T24" s="16">
        <v>19850</v>
      </c>
      <c r="U24" s="16" t="s">
        <v>356</v>
      </c>
      <c r="V24" s="16" t="s">
        <v>194</v>
      </c>
      <c r="W24" s="16">
        <v>19721</v>
      </c>
      <c r="X24" s="16" t="s">
        <v>357</v>
      </c>
      <c r="Y24" s="16" t="s">
        <v>189</v>
      </c>
      <c r="Z24" s="16"/>
      <c r="AA24" s="16"/>
      <c r="AB24" s="16"/>
    </row>
    <row r="25" spans="1:28" ht="15">
      <c r="A25" s="16">
        <v>22</v>
      </c>
      <c r="B25" s="16">
        <v>19872</v>
      </c>
      <c r="C25" s="18" t="s">
        <v>358</v>
      </c>
      <c r="D25" s="16" t="s">
        <v>194</v>
      </c>
      <c r="E25" s="16">
        <v>19558</v>
      </c>
      <c r="F25" s="18" t="s">
        <v>359</v>
      </c>
      <c r="G25" s="16" t="s">
        <v>194</v>
      </c>
      <c r="H25" s="16">
        <v>19759</v>
      </c>
      <c r="I25" s="16" t="s">
        <v>360</v>
      </c>
      <c r="J25" s="16" t="s">
        <v>189</v>
      </c>
      <c r="K25" s="16">
        <v>19815</v>
      </c>
      <c r="L25" s="16" t="s">
        <v>361</v>
      </c>
      <c r="M25" s="16" t="s">
        <v>194</v>
      </c>
      <c r="N25" s="16">
        <v>19682</v>
      </c>
      <c r="O25" s="16" t="s">
        <v>362</v>
      </c>
      <c r="P25" s="16" t="s">
        <v>189</v>
      </c>
      <c r="Q25" s="16">
        <v>19851</v>
      </c>
      <c r="R25" s="16" t="s">
        <v>363</v>
      </c>
      <c r="S25" s="16" t="s">
        <v>194</v>
      </c>
      <c r="T25" s="16">
        <v>19810</v>
      </c>
      <c r="U25" s="16" t="s">
        <v>364</v>
      </c>
      <c r="V25" s="16" t="s">
        <v>189</v>
      </c>
      <c r="W25" s="16">
        <v>19600</v>
      </c>
      <c r="X25" s="16" t="s">
        <v>365</v>
      </c>
      <c r="Y25" s="16" t="s">
        <v>194</v>
      </c>
      <c r="Z25" s="16"/>
      <c r="AA25" s="16"/>
      <c r="AB25" s="16"/>
    </row>
    <row r="26" spans="1:28" ht="15">
      <c r="A26" s="16">
        <v>23</v>
      </c>
      <c r="B26" s="16">
        <v>19679</v>
      </c>
      <c r="C26" s="18" t="s">
        <v>366</v>
      </c>
      <c r="D26" s="16" t="s">
        <v>194</v>
      </c>
      <c r="E26" s="16">
        <v>19812</v>
      </c>
      <c r="F26" s="18" t="s">
        <v>367</v>
      </c>
      <c r="G26" s="16" t="s">
        <v>194</v>
      </c>
      <c r="H26" s="16">
        <v>19838</v>
      </c>
      <c r="I26" s="16" t="s">
        <v>368</v>
      </c>
      <c r="J26" s="16" t="s">
        <v>194</v>
      </c>
      <c r="K26" s="16">
        <v>19859</v>
      </c>
      <c r="L26" s="16" t="s">
        <v>369</v>
      </c>
      <c r="M26" s="16" t="s">
        <v>189</v>
      </c>
      <c r="N26" s="16">
        <v>19602</v>
      </c>
      <c r="O26" s="16" t="s">
        <v>370</v>
      </c>
      <c r="P26" s="16" t="s">
        <v>194</v>
      </c>
      <c r="Q26" s="16">
        <v>19855</v>
      </c>
      <c r="R26" s="16" t="s">
        <v>371</v>
      </c>
      <c r="S26" s="16" t="s">
        <v>194</v>
      </c>
      <c r="T26" s="16">
        <v>19811</v>
      </c>
      <c r="U26" s="16" t="s">
        <v>372</v>
      </c>
      <c r="V26" s="16" t="s">
        <v>194</v>
      </c>
      <c r="W26" s="16">
        <v>19809</v>
      </c>
      <c r="X26" s="16" t="s">
        <v>373</v>
      </c>
      <c r="Y26" s="16" t="s">
        <v>189</v>
      </c>
      <c r="Z26" s="16"/>
      <c r="AA26" s="16"/>
      <c r="AB26" s="16"/>
    </row>
    <row r="27" spans="1:28" ht="15">
      <c r="A27" s="16">
        <v>24</v>
      </c>
      <c r="B27" s="16">
        <v>19680</v>
      </c>
      <c r="C27" s="18" t="s">
        <v>374</v>
      </c>
      <c r="D27" s="16" t="s">
        <v>189</v>
      </c>
      <c r="E27" s="16">
        <v>19728</v>
      </c>
      <c r="F27" s="18" t="s">
        <v>375</v>
      </c>
      <c r="G27" s="16" t="s">
        <v>189</v>
      </c>
      <c r="H27" s="16">
        <v>19672</v>
      </c>
      <c r="I27" s="16" t="s">
        <v>376</v>
      </c>
      <c r="J27" s="16" t="s">
        <v>189</v>
      </c>
      <c r="K27" s="16">
        <v>19818</v>
      </c>
      <c r="L27" s="16" t="s">
        <v>377</v>
      </c>
      <c r="M27" s="16" t="s">
        <v>189</v>
      </c>
      <c r="N27" s="16">
        <v>19684</v>
      </c>
      <c r="O27" s="16" t="s">
        <v>378</v>
      </c>
      <c r="P27" s="16" t="s">
        <v>194</v>
      </c>
      <c r="Q27" s="16">
        <v>19678</v>
      </c>
      <c r="R27" s="16" t="s">
        <v>379</v>
      </c>
      <c r="S27" s="16" t="s">
        <v>194</v>
      </c>
      <c r="T27" s="16">
        <v>19775</v>
      </c>
      <c r="U27" s="16" t="s">
        <v>380</v>
      </c>
      <c r="V27" s="16" t="s">
        <v>189</v>
      </c>
      <c r="W27" s="16">
        <v>19849</v>
      </c>
      <c r="X27" s="16" t="s">
        <v>381</v>
      </c>
      <c r="Y27" s="16" t="s">
        <v>189</v>
      </c>
      <c r="Z27" s="16"/>
      <c r="AA27" s="16"/>
      <c r="AB27" s="16"/>
    </row>
    <row r="28" spans="1:28" ht="15">
      <c r="A28" s="16">
        <v>25</v>
      </c>
      <c r="B28" s="16">
        <v>19773</v>
      </c>
      <c r="C28" s="18" t="s">
        <v>382</v>
      </c>
      <c r="D28" s="16" t="s">
        <v>194</v>
      </c>
      <c r="E28" s="16">
        <v>19730</v>
      </c>
      <c r="F28" s="18" t="s">
        <v>383</v>
      </c>
      <c r="G28" s="16" t="s">
        <v>189</v>
      </c>
      <c r="H28" s="16">
        <v>19804</v>
      </c>
      <c r="I28" s="16" t="s">
        <v>384</v>
      </c>
      <c r="J28" s="16" t="s">
        <v>189</v>
      </c>
      <c r="K28" s="16">
        <v>19690</v>
      </c>
      <c r="L28" s="16" t="s">
        <v>385</v>
      </c>
      <c r="M28" s="16" t="s">
        <v>189</v>
      </c>
      <c r="N28" s="16">
        <v>19603</v>
      </c>
      <c r="O28" s="16" t="s">
        <v>386</v>
      </c>
      <c r="P28" s="16" t="s">
        <v>194</v>
      </c>
      <c r="Q28" s="16">
        <v>19727</v>
      </c>
      <c r="R28" s="16" t="s">
        <v>387</v>
      </c>
      <c r="S28" s="16" t="s">
        <v>194</v>
      </c>
      <c r="T28" s="16">
        <v>19732</v>
      </c>
      <c r="U28" s="16" t="s">
        <v>388</v>
      </c>
      <c r="V28" s="16" t="s">
        <v>189</v>
      </c>
      <c r="W28" s="16">
        <v>19677</v>
      </c>
      <c r="X28" s="16" t="s">
        <v>389</v>
      </c>
      <c r="Y28" s="16" t="s">
        <v>189</v>
      </c>
      <c r="Z28" s="16"/>
      <c r="AA28" s="16"/>
      <c r="AB28" s="16"/>
    </row>
    <row r="29" spans="1:28" ht="15">
      <c r="A29" s="16">
        <v>26</v>
      </c>
      <c r="B29" s="16">
        <v>19645</v>
      </c>
      <c r="C29" s="18" t="s">
        <v>390</v>
      </c>
      <c r="D29" s="16" t="s">
        <v>189</v>
      </c>
      <c r="E29" s="16">
        <v>19604</v>
      </c>
      <c r="F29" s="18" t="s">
        <v>391</v>
      </c>
      <c r="G29" s="16" t="s">
        <v>189</v>
      </c>
      <c r="H29" s="16">
        <v>19719</v>
      </c>
      <c r="I29" s="16" t="s">
        <v>392</v>
      </c>
      <c r="J29" s="16" t="s">
        <v>194</v>
      </c>
      <c r="K29" s="16">
        <v>19564</v>
      </c>
      <c r="L29" s="16" t="s">
        <v>393</v>
      </c>
      <c r="M29" s="16" t="s">
        <v>189</v>
      </c>
      <c r="N29" s="16">
        <v>19650</v>
      </c>
      <c r="O29" s="16" t="s">
        <v>394</v>
      </c>
      <c r="P29" s="16" t="s">
        <v>189</v>
      </c>
      <c r="Q29" s="16">
        <v>19731</v>
      </c>
      <c r="R29" s="16" t="s">
        <v>395</v>
      </c>
      <c r="S29" s="16" t="s">
        <v>189</v>
      </c>
      <c r="T29" s="16">
        <v>19733</v>
      </c>
      <c r="U29" s="16" t="s">
        <v>396</v>
      </c>
      <c r="V29" s="16" t="s">
        <v>189</v>
      </c>
      <c r="W29" s="16">
        <v>19552</v>
      </c>
      <c r="X29" s="16" t="s">
        <v>397</v>
      </c>
      <c r="Y29" s="16" t="s">
        <v>189</v>
      </c>
      <c r="Z29" s="16"/>
      <c r="AA29" s="16"/>
      <c r="AB29" s="16"/>
    </row>
    <row r="30" spans="1:28" ht="15">
      <c r="A30" s="16">
        <v>27</v>
      </c>
      <c r="B30" s="16">
        <v>19555</v>
      </c>
      <c r="C30" s="18" t="s">
        <v>398</v>
      </c>
      <c r="D30" s="16" t="s">
        <v>189</v>
      </c>
      <c r="E30" s="16">
        <v>19652</v>
      </c>
      <c r="F30" s="18" t="s">
        <v>399</v>
      </c>
      <c r="G30" s="16" t="s">
        <v>189</v>
      </c>
      <c r="H30" s="16">
        <v>19770</v>
      </c>
      <c r="I30" s="16" t="s">
        <v>400</v>
      </c>
      <c r="J30" s="16" t="s">
        <v>189</v>
      </c>
      <c r="K30" s="16">
        <v>19779</v>
      </c>
      <c r="L30" s="16" t="s">
        <v>401</v>
      </c>
      <c r="M30" s="16" t="s">
        <v>189</v>
      </c>
      <c r="N30" s="16">
        <v>19651</v>
      </c>
      <c r="O30" s="16" t="s">
        <v>402</v>
      </c>
      <c r="P30" s="16" t="s">
        <v>194</v>
      </c>
      <c r="Q30" s="16">
        <v>19776</v>
      </c>
      <c r="R30" s="16" t="s">
        <v>403</v>
      </c>
      <c r="S30" s="16" t="s">
        <v>189</v>
      </c>
      <c r="T30" s="16">
        <v>19777</v>
      </c>
      <c r="U30" s="16" t="s">
        <v>404</v>
      </c>
      <c r="V30" s="16" t="s">
        <v>189</v>
      </c>
      <c r="W30" s="16">
        <v>19725</v>
      </c>
      <c r="X30" s="16" t="s">
        <v>405</v>
      </c>
      <c r="Y30" s="16" t="s">
        <v>194</v>
      </c>
      <c r="Z30" s="16"/>
      <c r="AA30" s="16"/>
      <c r="AB30" s="16"/>
    </row>
    <row r="31" spans="1:28" ht="15">
      <c r="A31" s="16">
        <v>28</v>
      </c>
      <c r="B31" s="16">
        <v>19648</v>
      </c>
      <c r="C31" s="18" t="s">
        <v>406</v>
      </c>
      <c r="D31" s="16" t="s">
        <v>194</v>
      </c>
      <c r="E31" s="16">
        <v>19819</v>
      </c>
      <c r="F31" s="18" t="s">
        <v>407</v>
      </c>
      <c r="G31" s="16" t="s">
        <v>189</v>
      </c>
      <c r="H31" s="16">
        <v>19772</v>
      </c>
      <c r="I31" s="16" t="s">
        <v>408</v>
      </c>
      <c r="J31" s="16" t="s">
        <v>194</v>
      </c>
      <c r="K31" s="16">
        <v>19567</v>
      </c>
      <c r="L31" s="16" t="s">
        <v>409</v>
      </c>
      <c r="M31" s="16" t="s">
        <v>189</v>
      </c>
      <c r="N31" s="16">
        <v>19691</v>
      </c>
      <c r="O31" s="16" t="s">
        <v>410</v>
      </c>
      <c r="P31" s="16" t="s">
        <v>189</v>
      </c>
      <c r="Q31" s="16">
        <v>19562</v>
      </c>
      <c r="R31" s="16" t="s">
        <v>411</v>
      </c>
      <c r="S31" s="16" t="s">
        <v>194</v>
      </c>
      <c r="T31" s="16">
        <v>19655</v>
      </c>
      <c r="U31" s="16" t="s">
        <v>412</v>
      </c>
      <c r="V31" s="16" t="s">
        <v>189</v>
      </c>
      <c r="W31" s="16">
        <v>19817</v>
      </c>
      <c r="X31" s="16" t="s">
        <v>413</v>
      </c>
      <c r="Y31" s="16" t="s">
        <v>189</v>
      </c>
      <c r="Z31" s="16"/>
      <c r="AA31" s="16"/>
      <c r="AB31" s="16"/>
    </row>
    <row r="32" spans="1:28" ht="15">
      <c r="A32" s="16">
        <v>29</v>
      </c>
      <c r="B32" s="16">
        <v>19685</v>
      </c>
      <c r="C32" s="18" t="s">
        <v>414</v>
      </c>
      <c r="D32" s="16" t="s">
        <v>194</v>
      </c>
      <c r="E32" s="16">
        <v>19563</v>
      </c>
      <c r="F32" s="18" t="s">
        <v>415</v>
      </c>
      <c r="G32" s="16" t="s">
        <v>189</v>
      </c>
      <c r="H32" s="16">
        <v>19556</v>
      </c>
      <c r="I32" s="16" t="s">
        <v>416</v>
      </c>
      <c r="J32" s="16" t="s">
        <v>194</v>
      </c>
      <c r="K32" s="16">
        <v>19569</v>
      </c>
      <c r="L32" s="16" t="s">
        <v>417</v>
      </c>
      <c r="M32" s="16" t="s">
        <v>189</v>
      </c>
      <c r="N32" s="16">
        <v>19780</v>
      </c>
      <c r="O32" s="16" t="s">
        <v>418</v>
      </c>
      <c r="P32" s="16" t="s">
        <v>194</v>
      </c>
      <c r="Q32" s="16">
        <v>19689</v>
      </c>
      <c r="R32" s="16" t="s">
        <v>419</v>
      </c>
      <c r="S32" s="16" t="s">
        <v>189</v>
      </c>
      <c r="T32" s="16">
        <v>19736</v>
      </c>
      <c r="U32" s="16" t="s">
        <v>420</v>
      </c>
      <c r="V32" s="16" t="s">
        <v>194</v>
      </c>
      <c r="W32" s="16">
        <v>19858</v>
      </c>
      <c r="X32" s="16" t="s">
        <v>421</v>
      </c>
      <c r="Y32" s="16" t="s">
        <v>189</v>
      </c>
      <c r="Z32" s="16"/>
      <c r="AA32" s="16"/>
      <c r="AB32" s="16"/>
    </row>
    <row r="33" spans="1:28" ht="15">
      <c r="A33" s="16">
        <v>30</v>
      </c>
      <c r="B33" s="16">
        <v>19814</v>
      </c>
      <c r="C33" s="18" t="s">
        <v>422</v>
      </c>
      <c r="D33" s="16" t="s">
        <v>194</v>
      </c>
      <c r="E33" s="16">
        <v>19654</v>
      </c>
      <c r="F33" s="18" t="s">
        <v>423</v>
      </c>
      <c r="G33" s="16" t="s">
        <v>189</v>
      </c>
      <c r="H33" s="16">
        <v>19647</v>
      </c>
      <c r="I33" s="16" t="s">
        <v>424</v>
      </c>
      <c r="J33" s="16" t="s">
        <v>194</v>
      </c>
      <c r="K33" s="16">
        <v>19864</v>
      </c>
      <c r="L33" s="16" t="s">
        <v>425</v>
      </c>
      <c r="M33" s="16" t="s">
        <v>194</v>
      </c>
      <c r="N33" s="16">
        <v>19737</v>
      </c>
      <c r="O33" s="16" t="s">
        <v>426</v>
      </c>
      <c r="P33" s="16" t="s">
        <v>194</v>
      </c>
      <c r="Q33" s="16">
        <v>19735</v>
      </c>
      <c r="R33" s="16" t="s">
        <v>427</v>
      </c>
      <c r="S33" s="16" t="s">
        <v>189</v>
      </c>
      <c r="T33" s="16">
        <v>19738</v>
      </c>
      <c r="U33" s="16" t="s">
        <v>428</v>
      </c>
      <c r="V33" s="16" t="s">
        <v>194</v>
      </c>
      <c r="W33" s="16">
        <v>19821</v>
      </c>
      <c r="X33" s="16" t="s">
        <v>429</v>
      </c>
      <c r="Y33" s="16" t="s">
        <v>189</v>
      </c>
      <c r="Z33" s="16"/>
      <c r="AA33" s="16"/>
      <c r="AB33" s="16"/>
    </row>
    <row r="34" spans="1:28" ht="15">
      <c r="A34" s="16">
        <v>31</v>
      </c>
      <c r="B34" s="16">
        <v>19561</v>
      </c>
      <c r="C34" s="18" t="s">
        <v>430</v>
      </c>
      <c r="D34" s="16" t="s">
        <v>189</v>
      </c>
      <c r="E34" s="16">
        <v>19861</v>
      </c>
      <c r="F34" s="18" t="s">
        <v>431</v>
      </c>
      <c r="G34" s="16" t="s">
        <v>189</v>
      </c>
      <c r="H34" s="16">
        <v>19560</v>
      </c>
      <c r="I34" s="16" t="s">
        <v>432</v>
      </c>
      <c r="J34" s="16" t="s">
        <v>194</v>
      </c>
      <c r="K34" s="16">
        <v>19865</v>
      </c>
      <c r="L34" s="16" t="s">
        <v>433</v>
      </c>
      <c r="M34" s="16" t="s">
        <v>194</v>
      </c>
      <c r="N34" s="16">
        <v>19695</v>
      </c>
      <c r="O34" s="16" t="s">
        <v>434</v>
      </c>
      <c r="P34" s="16" t="s">
        <v>194</v>
      </c>
      <c r="Q34" s="16">
        <v>19692</v>
      </c>
      <c r="R34" s="16" t="s">
        <v>435</v>
      </c>
      <c r="S34" s="16" t="s">
        <v>194</v>
      </c>
      <c r="T34" s="16">
        <v>19781</v>
      </c>
      <c r="U34" s="16" t="s">
        <v>436</v>
      </c>
      <c r="V34" s="16" t="s">
        <v>189</v>
      </c>
      <c r="W34" s="16">
        <v>19565</v>
      </c>
      <c r="X34" s="16" t="s">
        <v>437</v>
      </c>
      <c r="Y34" s="16" t="s">
        <v>189</v>
      </c>
      <c r="Z34" s="16"/>
      <c r="AA34" s="16"/>
      <c r="AB34" s="16"/>
    </row>
    <row r="35" spans="1:28" ht="15">
      <c r="A35" s="16">
        <v>32</v>
      </c>
      <c r="B35" s="16">
        <v>19605</v>
      </c>
      <c r="C35" s="18" t="s">
        <v>438</v>
      </c>
      <c r="D35" s="16" t="s">
        <v>189</v>
      </c>
      <c r="E35" s="16">
        <v>19862</v>
      </c>
      <c r="F35" s="18" t="s">
        <v>439</v>
      </c>
      <c r="G35" s="16" t="s">
        <v>189</v>
      </c>
      <c r="H35" s="16">
        <v>19860</v>
      </c>
      <c r="I35" s="16" t="s">
        <v>440</v>
      </c>
      <c r="J35" s="16" t="s">
        <v>189</v>
      </c>
      <c r="K35" s="16">
        <v>19611</v>
      </c>
      <c r="L35" s="16" t="s">
        <v>441</v>
      </c>
      <c r="M35" s="16" t="s">
        <v>194</v>
      </c>
      <c r="N35" s="16">
        <v>19824</v>
      </c>
      <c r="O35" s="16" t="s">
        <v>442</v>
      </c>
      <c r="P35" s="16" t="s">
        <v>189</v>
      </c>
      <c r="Q35" s="16">
        <v>19822</v>
      </c>
      <c r="R35" s="16" t="s">
        <v>443</v>
      </c>
      <c r="S35" s="16" t="s">
        <v>189</v>
      </c>
      <c r="T35" s="16">
        <v>19657</v>
      </c>
      <c r="U35" s="16" t="s">
        <v>444</v>
      </c>
      <c r="V35" s="16" t="s">
        <v>189</v>
      </c>
      <c r="W35" s="16">
        <v>19568</v>
      </c>
      <c r="X35" s="16" t="s">
        <v>445</v>
      </c>
      <c r="Y35" s="16" t="s">
        <v>194</v>
      </c>
      <c r="Z35" s="16"/>
      <c r="AA35" s="16"/>
      <c r="AB35" s="16"/>
    </row>
    <row r="36" spans="1:28" ht="15">
      <c r="A36" s="16">
        <v>33</v>
      </c>
      <c r="B36" s="16">
        <v>19820</v>
      </c>
      <c r="C36" s="18" t="s">
        <v>446</v>
      </c>
      <c r="D36" s="16" t="s">
        <v>189</v>
      </c>
      <c r="E36" s="16">
        <v>19607</v>
      </c>
      <c r="F36" s="18" t="s">
        <v>447</v>
      </c>
      <c r="G36" s="16" t="s">
        <v>189</v>
      </c>
      <c r="H36" s="16">
        <v>19653</v>
      </c>
      <c r="I36" s="16" t="s">
        <v>448</v>
      </c>
      <c r="J36" s="16" t="s">
        <v>189</v>
      </c>
      <c r="K36" s="16">
        <v>19866</v>
      </c>
      <c r="L36" s="16" t="s">
        <v>449</v>
      </c>
      <c r="M36" s="16" t="s">
        <v>189</v>
      </c>
      <c r="N36" s="16">
        <v>19613</v>
      </c>
      <c r="O36" s="16" t="s">
        <v>450</v>
      </c>
      <c r="P36" s="16" t="s">
        <v>189</v>
      </c>
      <c r="Q36" s="16">
        <v>19867</v>
      </c>
      <c r="R36" s="16" t="s">
        <v>451</v>
      </c>
      <c r="S36" s="16" t="s">
        <v>189</v>
      </c>
      <c r="T36" s="16">
        <v>19570</v>
      </c>
      <c r="U36" s="16" t="s">
        <v>452</v>
      </c>
      <c r="V36" s="16" t="s">
        <v>194</v>
      </c>
      <c r="W36" s="16">
        <v>19694</v>
      </c>
      <c r="X36" s="16" t="s">
        <v>453</v>
      </c>
      <c r="Y36" s="16" t="s">
        <v>189</v>
      </c>
      <c r="Z36" s="16"/>
      <c r="AA36" s="16"/>
      <c r="AB36" s="16"/>
    </row>
    <row r="37" spans="1:28" ht="15">
      <c r="A37" s="16">
        <v>34</v>
      </c>
      <c r="B37" s="16">
        <v>19778</v>
      </c>
      <c r="C37" s="18" t="s">
        <v>454</v>
      </c>
      <c r="D37" s="16" t="s">
        <v>194</v>
      </c>
      <c r="E37" s="16">
        <v>19566</v>
      </c>
      <c r="F37" s="18" t="s">
        <v>455</v>
      </c>
      <c r="G37" s="16" t="s">
        <v>194</v>
      </c>
      <c r="H37" s="16">
        <v>19734</v>
      </c>
      <c r="I37" s="16" t="s">
        <v>456</v>
      </c>
      <c r="J37" s="16" t="s">
        <v>194</v>
      </c>
      <c r="K37" s="16">
        <v>19612</v>
      </c>
      <c r="L37" s="16" t="s">
        <v>457</v>
      </c>
      <c r="M37" s="16" t="s">
        <v>189</v>
      </c>
      <c r="N37" s="16">
        <v>19825</v>
      </c>
      <c r="O37" s="16" t="s">
        <v>458</v>
      </c>
      <c r="P37" s="16" t="s">
        <v>189</v>
      </c>
      <c r="Q37" s="16">
        <v>19697</v>
      </c>
      <c r="R37" s="16" t="s">
        <v>459</v>
      </c>
      <c r="S37" s="16" t="s">
        <v>189</v>
      </c>
      <c r="T37" s="16">
        <v>19658</v>
      </c>
      <c r="U37" s="16" t="s">
        <v>460</v>
      </c>
      <c r="V37" s="16" t="s">
        <v>189</v>
      </c>
      <c r="W37" s="16">
        <v>19741</v>
      </c>
      <c r="X37" s="16" t="s">
        <v>461</v>
      </c>
      <c r="Y37" s="16" t="s">
        <v>189</v>
      </c>
      <c r="Z37" s="16"/>
      <c r="AA37" s="16"/>
      <c r="AB37" s="16"/>
    </row>
    <row r="38" spans="1:28" ht="15">
      <c r="A38" s="16">
        <v>35</v>
      </c>
      <c r="B38" s="16">
        <v>19656</v>
      </c>
      <c r="C38" s="18" t="s">
        <v>462</v>
      </c>
      <c r="D38" s="16" t="s">
        <v>189</v>
      </c>
      <c r="E38" s="16">
        <v>19608</v>
      </c>
      <c r="F38" s="18" t="s">
        <v>463</v>
      </c>
      <c r="G38" s="16" t="s">
        <v>194</v>
      </c>
      <c r="H38" s="16">
        <v>19693</v>
      </c>
      <c r="I38" s="16" t="s">
        <v>464</v>
      </c>
      <c r="J38" s="16" t="s">
        <v>189</v>
      </c>
      <c r="K38" s="16">
        <v>19696</v>
      </c>
      <c r="L38" s="16" t="s">
        <v>465</v>
      </c>
      <c r="M38" s="16" t="s">
        <v>189</v>
      </c>
      <c r="N38" s="16">
        <v>19698</v>
      </c>
      <c r="O38" s="16" t="s">
        <v>466</v>
      </c>
      <c r="P38" s="16" t="s">
        <v>189</v>
      </c>
      <c r="Q38" s="16">
        <v>19573</v>
      </c>
      <c r="R38" s="16" t="s">
        <v>467</v>
      </c>
      <c r="S38" s="16" t="s">
        <v>189</v>
      </c>
      <c r="T38" s="16">
        <v>19740</v>
      </c>
      <c r="U38" s="16" t="s">
        <v>468</v>
      </c>
      <c r="V38" s="16" t="s">
        <v>189</v>
      </c>
      <c r="W38" s="16">
        <v>19742</v>
      </c>
      <c r="X38" s="16" t="s">
        <v>469</v>
      </c>
      <c r="Y38" s="16" t="s">
        <v>189</v>
      </c>
      <c r="Z38" s="16"/>
      <c r="AA38" s="16"/>
      <c r="AB38" s="16"/>
    </row>
    <row r="39" spans="1:28" ht="15">
      <c r="A39" s="16">
        <v>36</v>
      </c>
      <c r="B39" s="16">
        <v>19823</v>
      </c>
      <c r="C39" s="18" t="s">
        <v>470</v>
      </c>
      <c r="D39" s="16" t="s">
        <v>189</v>
      </c>
      <c r="E39" s="16">
        <v>19610</v>
      </c>
      <c r="F39" s="18" t="s">
        <v>471</v>
      </c>
      <c r="G39" s="16" t="s">
        <v>194</v>
      </c>
      <c r="H39" s="16">
        <v>19739</v>
      </c>
      <c r="I39" s="16" t="s">
        <v>472</v>
      </c>
      <c r="J39" s="16" t="s">
        <v>189</v>
      </c>
      <c r="K39" s="16">
        <v>19785</v>
      </c>
      <c r="L39" s="16" t="s">
        <v>473</v>
      </c>
      <c r="M39" s="16" t="s">
        <v>189</v>
      </c>
      <c r="N39" s="16">
        <v>19660</v>
      </c>
      <c r="O39" s="16" t="s">
        <v>474</v>
      </c>
      <c r="P39" s="16" t="s">
        <v>189</v>
      </c>
      <c r="Q39" s="16">
        <v>19659</v>
      </c>
      <c r="R39" s="16" t="s">
        <v>475</v>
      </c>
      <c r="S39" s="16" t="s">
        <v>194</v>
      </c>
      <c r="T39" s="16">
        <v>19699</v>
      </c>
      <c r="U39" s="16" t="s">
        <v>476</v>
      </c>
      <c r="V39" s="16" t="s">
        <v>189</v>
      </c>
      <c r="W39" s="16">
        <v>19574</v>
      </c>
      <c r="X39" s="16" t="s">
        <v>477</v>
      </c>
      <c r="Y39" s="16" t="s">
        <v>189</v>
      </c>
      <c r="Z39" s="16"/>
      <c r="AA39" s="16"/>
      <c r="AB39" s="16"/>
    </row>
    <row r="40" spans="1:28" ht="15">
      <c r="A40" s="16">
        <v>37</v>
      </c>
      <c r="B40" s="16">
        <v>19571</v>
      </c>
      <c r="C40" s="18" t="s">
        <v>478</v>
      </c>
      <c r="D40" s="16" t="s">
        <v>194</v>
      </c>
      <c r="E40" s="16">
        <v>19782</v>
      </c>
      <c r="F40" s="18" t="s">
        <v>479</v>
      </c>
      <c r="G40" s="16" t="s">
        <v>189</v>
      </c>
      <c r="H40" s="16">
        <v>19572</v>
      </c>
      <c r="I40" s="16" t="s">
        <v>480</v>
      </c>
      <c r="J40" s="16" t="s">
        <v>189</v>
      </c>
      <c r="K40" s="16">
        <v>19617</v>
      </c>
      <c r="L40" s="16" t="s">
        <v>481</v>
      </c>
      <c r="M40" s="16" t="s">
        <v>194</v>
      </c>
      <c r="N40" s="16">
        <v>19744</v>
      </c>
      <c r="O40" s="16" t="s">
        <v>482</v>
      </c>
      <c r="P40" s="16" t="s">
        <v>189</v>
      </c>
      <c r="Q40" s="16">
        <v>19868</v>
      </c>
      <c r="R40" s="16" t="s">
        <v>483</v>
      </c>
      <c r="S40" s="16" t="s">
        <v>189</v>
      </c>
      <c r="T40" s="16">
        <v>19615</v>
      </c>
      <c r="U40" s="16" t="s">
        <v>484</v>
      </c>
      <c r="V40" s="16" t="s">
        <v>189</v>
      </c>
      <c r="W40" s="16">
        <v>19616</v>
      </c>
      <c r="X40" s="16" t="s">
        <v>485</v>
      </c>
      <c r="Y40" s="16" t="s">
        <v>189</v>
      </c>
      <c r="Z40" s="16"/>
      <c r="AA40" s="16"/>
      <c r="AB40" s="16"/>
    </row>
    <row r="41" spans="1:28" ht="15">
      <c r="A41" s="16">
        <v>38</v>
      </c>
      <c r="B41" s="16">
        <v>19783</v>
      </c>
      <c r="C41" s="18" t="s">
        <v>486</v>
      </c>
      <c r="D41" s="16" t="s">
        <v>189</v>
      </c>
      <c r="E41" s="16">
        <v>19826</v>
      </c>
      <c r="F41" s="18" t="s">
        <v>487</v>
      </c>
      <c r="G41" s="16" t="s">
        <v>189</v>
      </c>
      <c r="H41" s="16">
        <v>19702</v>
      </c>
      <c r="I41" s="16" t="s">
        <v>488</v>
      </c>
      <c r="J41" s="16" t="s">
        <v>189</v>
      </c>
      <c r="K41" s="16">
        <v>19876</v>
      </c>
      <c r="L41" s="16" t="s">
        <v>489</v>
      </c>
      <c r="M41" s="16" t="s">
        <v>189</v>
      </c>
      <c r="N41" s="16">
        <v>19701</v>
      </c>
      <c r="O41" s="16" t="s">
        <v>490</v>
      </c>
      <c r="P41" s="16" t="s">
        <v>189</v>
      </c>
      <c r="Q41" s="16">
        <v>19700</v>
      </c>
      <c r="R41" s="16" t="s">
        <v>491</v>
      </c>
      <c r="S41" s="16" t="s">
        <v>189</v>
      </c>
      <c r="T41" s="16">
        <v>19828</v>
      </c>
      <c r="U41" s="16" t="s">
        <v>492</v>
      </c>
      <c r="V41" s="16" t="s">
        <v>189</v>
      </c>
      <c r="W41" s="16">
        <v>19618</v>
      </c>
      <c r="X41" s="16" t="s">
        <v>493</v>
      </c>
      <c r="Y41" s="16" t="s">
        <v>189</v>
      </c>
      <c r="Z41" s="16"/>
      <c r="AA41" s="16"/>
      <c r="AB41" s="16"/>
    </row>
    <row r="42" spans="1:28" ht="15">
      <c r="A42" s="16">
        <v>39</v>
      </c>
      <c r="B42" s="16">
        <v>19786</v>
      </c>
      <c r="C42" s="18" t="s">
        <v>494</v>
      </c>
      <c r="D42" s="16" t="s">
        <v>189</v>
      </c>
      <c r="E42" s="16">
        <v>19614</v>
      </c>
      <c r="F42" s="18" t="s">
        <v>495</v>
      </c>
      <c r="G42" s="16" t="s">
        <v>189</v>
      </c>
      <c r="H42" s="16">
        <v>19644</v>
      </c>
      <c r="I42" s="16" t="s">
        <v>496</v>
      </c>
      <c r="J42" s="16" t="s">
        <v>189</v>
      </c>
      <c r="K42" s="16">
        <v>19688</v>
      </c>
      <c r="L42" s="16" t="s">
        <v>497</v>
      </c>
      <c r="M42" s="16" t="s">
        <v>194</v>
      </c>
      <c r="N42" s="16">
        <v>19869</v>
      </c>
      <c r="O42" s="16" t="s">
        <v>498</v>
      </c>
      <c r="P42" s="16" t="s">
        <v>189</v>
      </c>
      <c r="Q42" s="16">
        <v>19576</v>
      </c>
      <c r="R42" s="16" t="s">
        <v>499</v>
      </c>
      <c r="S42" s="16" t="s">
        <v>189</v>
      </c>
      <c r="T42" s="16">
        <v>19870</v>
      </c>
      <c r="U42" s="16" t="s">
        <v>500</v>
      </c>
      <c r="V42" s="16" t="s">
        <v>189</v>
      </c>
      <c r="W42" s="16">
        <v>19856</v>
      </c>
      <c r="X42" s="16" t="s">
        <v>501</v>
      </c>
      <c r="Y42" s="16" t="s">
        <v>194</v>
      </c>
      <c r="Z42" s="16"/>
      <c r="AA42" s="16"/>
      <c r="AB42" s="16"/>
    </row>
    <row r="43" spans="1:28" ht="15">
      <c r="A43" s="16">
        <v>40</v>
      </c>
      <c r="B43" s="16">
        <v>19687</v>
      </c>
      <c r="C43" s="18" t="s">
        <v>502</v>
      </c>
      <c r="D43" s="16" t="s">
        <v>189</v>
      </c>
      <c r="E43" s="16">
        <v>19575</v>
      </c>
      <c r="F43" s="18" t="s">
        <v>503</v>
      </c>
      <c r="G43" s="16" t="s">
        <v>189</v>
      </c>
      <c r="H43" s="16">
        <v>19729</v>
      </c>
      <c r="I43" s="16" t="s">
        <v>504</v>
      </c>
      <c r="J43" s="16" t="s">
        <v>189</v>
      </c>
      <c r="K43" s="16">
        <v>19543</v>
      </c>
      <c r="L43" s="16" t="s">
        <v>505</v>
      </c>
      <c r="M43" s="16" t="s">
        <v>194</v>
      </c>
      <c r="N43" s="16">
        <v>19743</v>
      </c>
      <c r="O43" s="16" t="s">
        <v>506</v>
      </c>
      <c r="P43" s="16" t="s">
        <v>194</v>
      </c>
      <c r="Q43" s="16">
        <v>19875</v>
      </c>
      <c r="R43" s="16" t="s">
        <v>507</v>
      </c>
      <c r="S43" s="16" t="s">
        <v>194</v>
      </c>
      <c r="T43" s="16">
        <v>19816</v>
      </c>
      <c r="U43" s="16" t="s">
        <v>508</v>
      </c>
      <c r="V43" s="16" t="s">
        <v>194</v>
      </c>
      <c r="W43" s="16">
        <v>19633</v>
      </c>
      <c r="X43" s="16" t="s">
        <v>509</v>
      </c>
      <c r="Y43" s="16" t="s">
        <v>194</v>
      </c>
      <c r="Z43" s="16"/>
      <c r="AA43" s="16"/>
      <c r="AB43" s="16"/>
    </row>
    <row r="44" spans="1:28" ht="15">
      <c r="A44" s="16">
        <v>41</v>
      </c>
      <c r="B44" s="19"/>
      <c r="C44" s="20"/>
      <c r="D44" s="19"/>
      <c r="E44" s="19">
        <v>19579</v>
      </c>
      <c r="F44" s="20" t="s">
        <v>510</v>
      </c>
      <c r="G44" s="19" t="s">
        <v>194</v>
      </c>
      <c r="H44" s="19">
        <v>20259</v>
      </c>
      <c r="I44" s="19" t="s">
        <v>511</v>
      </c>
      <c r="J44" s="19" t="s">
        <v>189</v>
      </c>
      <c r="K44" s="19">
        <v>19863</v>
      </c>
      <c r="L44" s="19" t="s">
        <v>512</v>
      </c>
      <c r="M44" s="19" t="s">
        <v>189</v>
      </c>
      <c r="N44" s="19">
        <v>19798</v>
      </c>
      <c r="O44" s="19" t="s">
        <v>126</v>
      </c>
      <c r="P44" s="19" t="s">
        <v>189</v>
      </c>
      <c r="Q44" s="19">
        <v>19745</v>
      </c>
      <c r="R44" s="19" t="s">
        <v>513</v>
      </c>
      <c r="S44" s="19" t="s">
        <v>194</v>
      </c>
      <c r="T44" s="19">
        <v>19546</v>
      </c>
      <c r="U44" s="19" t="s">
        <v>514</v>
      </c>
      <c r="V44" s="19" t="s">
        <v>189</v>
      </c>
      <c r="W44" s="19">
        <v>19643</v>
      </c>
      <c r="X44" s="19" t="s">
        <v>515</v>
      </c>
      <c r="Y44" s="19" t="s">
        <v>189</v>
      </c>
      <c r="Z44" s="19"/>
      <c r="AA44" s="19"/>
      <c r="AB44" s="19"/>
    </row>
    <row r="45" spans="1:28" ht="15">
      <c r="A45" s="16">
        <v>42</v>
      </c>
      <c r="B45" s="19"/>
      <c r="C45" s="20"/>
      <c r="D45" s="19"/>
      <c r="E45" s="19">
        <v>19764</v>
      </c>
      <c r="F45" s="20" t="s">
        <v>516</v>
      </c>
      <c r="G45" s="19" t="s">
        <v>194</v>
      </c>
      <c r="H45" s="19"/>
      <c r="I45" s="19"/>
      <c r="J45" s="19"/>
      <c r="K45" s="19"/>
      <c r="L45" s="19"/>
      <c r="M45" s="19"/>
      <c r="N45" s="19"/>
      <c r="O45" s="19"/>
      <c r="P45" s="19"/>
      <c r="Q45" s="19">
        <v>19609</v>
      </c>
      <c r="R45" s="19" t="s">
        <v>517</v>
      </c>
      <c r="S45" s="19" t="s">
        <v>189</v>
      </c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5">
      <c r="A46" s="16">
        <v>43</v>
      </c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5">
      <c r="A47" s="16">
        <v>44</v>
      </c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5">
      <c r="A48" s="16">
        <v>45</v>
      </c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5">
      <c r="A49" s="16">
        <v>46</v>
      </c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5">
      <c r="A50" s="16">
        <v>47</v>
      </c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</sheetData>
  <mergeCells count="1">
    <mergeCell ref="A1:AB1"/>
  </mergeCells>
  <pageMargins left="0.69930555555555596" right="0.6993055555555559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H89"/>
  <sheetViews>
    <sheetView workbookViewId="0">
      <selection activeCell="B2" sqref="B2:J2"/>
    </sheetView>
  </sheetViews>
  <sheetFormatPr defaultColWidth="9.140625" defaultRowHeight="12.75"/>
  <cols>
    <col min="1" max="1" width="4" style="2" customWidth="1"/>
    <col min="2" max="12" width="9.140625" style="2"/>
    <col min="13" max="13" width="3.5703125" style="2" customWidth="1"/>
    <col min="14" max="24" width="9.140625" style="2"/>
    <col min="25" max="25" width="3.85546875" style="2" customWidth="1"/>
    <col min="26" max="35" width="9.140625" style="2"/>
    <col min="36" max="36" width="3.28515625" style="2" customWidth="1"/>
    <col min="37" max="102" width="6.7109375" style="3" customWidth="1"/>
    <col min="103" max="16384" width="9.140625" style="2"/>
  </cols>
  <sheetData>
    <row r="1" spans="1:112">
      <c r="A1" s="2" t="s">
        <v>36</v>
      </c>
      <c r="M1" s="2" t="s">
        <v>37</v>
      </c>
      <c r="Y1" s="2" t="s">
        <v>518</v>
      </c>
      <c r="BZ1" s="10" t="e">
        <f>[1]ADMIN!O19</f>
        <v>#REF!</v>
      </c>
      <c r="CA1" s="3" t="s">
        <v>519</v>
      </c>
      <c r="CB1" s="12" t="e">
        <f>MID(BZ1,1,1)</f>
        <v>#REF!</v>
      </c>
      <c r="CC1" s="12" t="e">
        <f>MID(BZ1,2,1)</f>
        <v>#REF!</v>
      </c>
      <c r="CD1" s="12" t="e">
        <f>MID(BZ1,3,1)</f>
        <v>#REF!</v>
      </c>
      <c r="CE1" s="12" t="e">
        <f>MID(BZ1,4,1)</f>
        <v>#REF!</v>
      </c>
      <c r="CZ1" s="2" t="s">
        <v>520</v>
      </c>
      <c r="DB1" s="2" t="s">
        <v>45</v>
      </c>
    </row>
    <row r="2" spans="1:112">
      <c r="B2" s="4" t="str">
        <f>N2</f>
        <v>8A</v>
      </c>
      <c r="C2" s="4" t="str">
        <f t="shared" ref="C2" si="0">O2</f>
        <v>8B</v>
      </c>
      <c r="D2" s="4" t="str">
        <f t="shared" ref="D2:J2" si="1">P2</f>
        <v>8C</v>
      </c>
      <c r="E2" s="4" t="str">
        <f t="shared" si="1"/>
        <v>8D</v>
      </c>
      <c r="F2" s="4" t="str">
        <f t="shared" si="1"/>
        <v>8E</v>
      </c>
      <c r="G2" s="4" t="str">
        <f t="shared" si="1"/>
        <v>8F</v>
      </c>
      <c r="H2" s="4" t="str">
        <f t="shared" si="1"/>
        <v>8G</v>
      </c>
      <c r="I2" s="4" t="str">
        <f t="shared" si="1"/>
        <v>8H</v>
      </c>
      <c r="J2" s="4" t="str">
        <f t="shared" si="1"/>
        <v>8I</v>
      </c>
      <c r="K2" s="2">
        <f>[1]ADMIN!AS2</f>
        <v>0</v>
      </c>
      <c r="M2" s="5"/>
      <c r="N2" s="2" t="str">
        <f>SISWA!B2</f>
        <v>8A</v>
      </c>
      <c r="O2" s="2" t="str">
        <f>SISWA!E2</f>
        <v>8B</v>
      </c>
      <c r="P2" s="2" t="str">
        <f>SISWA!H2</f>
        <v>8C</v>
      </c>
      <c r="Q2" s="2" t="str">
        <f>SISWA!K2</f>
        <v>8D</v>
      </c>
      <c r="R2" s="2" t="str">
        <f>SISWA!N2</f>
        <v>8E</v>
      </c>
      <c r="S2" s="2" t="str">
        <f>SISWA!Q2</f>
        <v>8F</v>
      </c>
      <c r="T2" s="2" t="str">
        <f>SISWA!T2</f>
        <v>8G</v>
      </c>
      <c r="U2" s="2" t="str">
        <f>SISWA!W2</f>
        <v>8H</v>
      </c>
      <c r="V2" s="2" t="str">
        <f>SISWA!Z2</f>
        <v>8I</v>
      </c>
      <c r="W2" s="2">
        <f>[1]ADMIN!AS2</f>
        <v>0</v>
      </c>
      <c r="Z2" s="2" t="str">
        <f>[1]ADMIN!R2</f>
        <v>7A</v>
      </c>
      <c r="AA2" s="2" t="str">
        <f>[1]ADMIN!U2</f>
        <v>7B</v>
      </c>
      <c r="AB2" s="2" t="str">
        <f>[1]ADMIN!X2</f>
        <v>7C</v>
      </c>
      <c r="AC2" s="2" t="str">
        <f>[1]ADMIN!AA2</f>
        <v>7D</v>
      </c>
      <c r="AD2" s="2" t="str">
        <f>[1]ADMIN!AD2</f>
        <v>7E</v>
      </c>
      <c r="AE2" s="2" t="str">
        <f>[1]ADMIN!AG2</f>
        <v>7F</v>
      </c>
      <c r="AF2" s="2" t="str">
        <f>[1]ADMIN!AJ2</f>
        <v>7G</v>
      </c>
      <c r="AG2" s="2" t="str">
        <f>[1]ADMIN!AM2</f>
        <v>7H</v>
      </c>
      <c r="AH2" s="2" t="str">
        <f>[1]ADMIN!AP2</f>
        <v>7I</v>
      </c>
      <c r="AI2" s="2">
        <f>[1]ADMIN!AS2</f>
        <v>0</v>
      </c>
      <c r="AJ2" s="2" t="s">
        <v>521</v>
      </c>
      <c r="BZ2" s="10" t="e">
        <f>[1]ADMIN!O26</f>
        <v>#REF!</v>
      </c>
      <c r="CA2" s="3" t="s">
        <v>522</v>
      </c>
      <c r="CB2" s="12" t="e">
        <f>MID(BZ2,1,1)</f>
        <v>#REF!</v>
      </c>
      <c r="CC2" s="12" t="e">
        <f>MID(BZ2,2,1)</f>
        <v>#REF!</v>
      </c>
      <c r="CD2" s="12" t="e">
        <f>MID(BZ2,3,1)</f>
        <v>#REF!</v>
      </c>
      <c r="CE2" s="12" t="e">
        <f>MID(BZ2,4,1)</f>
        <v>#REF!</v>
      </c>
      <c r="DA2" s="2" t="s">
        <v>523</v>
      </c>
      <c r="DB2" s="2" t="s">
        <v>524</v>
      </c>
      <c r="DC2" s="2" t="s">
        <v>525</v>
      </c>
      <c r="DD2" s="2" t="s">
        <v>526</v>
      </c>
      <c r="DE2" s="2" t="s">
        <v>527</v>
      </c>
      <c r="DF2" s="2" t="s">
        <v>528</v>
      </c>
      <c r="DG2" s="2" t="s">
        <v>529</v>
      </c>
      <c r="DH2" s="2" t="s">
        <v>530</v>
      </c>
    </row>
    <row r="3" spans="1:112">
      <c r="A3" s="5">
        <v>1</v>
      </c>
      <c r="B3" s="4">
        <f>SISWA!B4</f>
        <v>19830</v>
      </c>
      <c r="C3" s="4">
        <f>SISWA!E4</f>
        <v>19750</v>
      </c>
      <c r="D3" s="4">
        <f>SISWA!H4</f>
        <v>19619</v>
      </c>
      <c r="E3" s="4">
        <f>SISWA!K4</f>
        <v>19537</v>
      </c>
      <c r="F3" s="4">
        <f>SISWA!N4</f>
        <v>19787</v>
      </c>
      <c r="G3" s="4">
        <f>SISWA!Q4</f>
        <v>19620</v>
      </c>
      <c r="H3" s="4">
        <f>SISWA!T4</f>
        <v>19746</v>
      </c>
      <c r="I3" s="4">
        <f>SISWA!W4</f>
        <v>19703</v>
      </c>
      <c r="J3" s="4">
        <f>SISWA!Z4</f>
        <v>0</v>
      </c>
      <c r="K3" s="4" t="e">
        <f>[1]ADMIN!AS4</f>
        <v>#REF!</v>
      </c>
      <c r="M3" s="5">
        <v>1</v>
      </c>
      <c r="N3" s="4" t="str">
        <f>SISWA!C4</f>
        <v>ADELITA ALIFVINDA SUGIANTO</v>
      </c>
      <c r="O3" s="4" t="str">
        <f>SISWA!F4</f>
        <v>ALIYAH FURAIDAH</v>
      </c>
      <c r="P3" s="4" t="str">
        <f>SISWA!I4</f>
        <v>ADELINA WIANA</v>
      </c>
      <c r="Q3" s="4" t="str">
        <f>SISWA!L4</f>
        <v>ADELLYA ZHAHIRA PUTRI RAMADHANI</v>
      </c>
      <c r="R3" s="4" t="str">
        <f>SISWA!O4</f>
        <v>ACHMAD RISKY NAZAR EFFENDY</v>
      </c>
      <c r="S3" s="4" t="str">
        <f>SISWA!R4</f>
        <v>ADITIA RAMADHAN AL GHIFARI</v>
      </c>
      <c r="T3" s="4" t="str">
        <f>SISWA!U4</f>
        <v>ADINDA DESINTA SALSABILA</v>
      </c>
      <c r="U3" s="4" t="str">
        <f>SISWA!X4</f>
        <v>ADRIAN HARYA DEWANGGA</v>
      </c>
      <c r="V3" s="4">
        <f>SISWA!AA4</f>
        <v>0</v>
      </c>
      <c r="W3" s="4" t="e">
        <f>[1]ADMIN!AT4</f>
        <v>#REF!</v>
      </c>
      <c r="Y3" s="5">
        <v>1</v>
      </c>
      <c r="Z3" s="4" t="str">
        <f>[1]ADMIN!T4</f>
        <v>L</v>
      </c>
      <c r="AA3" s="4" t="str">
        <f>[1]ADMIN!W4</f>
        <v>P</v>
      </c>
      <c r="AB3" s="4" t="str">
        <f>[1]ADMIN!Z4</f>
        <v>P</v>
      </c>
      <c r="AC3" s="4" t="str">
        <f>[1]ADMIN!AC4</f>
        <v>L</v>
      </c>
      <c r="AD3" s="4" t="str">
        <f>[1]ADMIN!AF4</f>
        <v>L</v>
      </c>
      <c r="AE3" s="4" t="str">
        <f>[1]ADMIN!AI4</f>
        <v>L</v>
      </c>
      <c r="AF3" s="4" t="str">
        <f>[1]ADMIN!AL4</f>
        <v>L</v>
      </c>
      <c r="AG3" s="4" t="str">
        <f>[1]ADMIN!AO4</f>
        <v>L</v>
      </c>
      <c r="AH3" s="4" t="str">
        <f>[1]ADMIN!AR4</f>
        <v>P</v>
      </c>
      <c r="AI3" s="4" t="e">
        <f>[1]ADMIN!AU4</f>
        <v>#REF!</v>
      </c>
      <c r="AK3" s="3" t="s">
        <v>531</v>
      </c>
      <c r="AL3" s="3" t="s">
        <v>532</v>
      </c>
      <c r="AM3" s="3" t="s">
        <v>533</v>
      </c>
      <c r="AN3" s="3" t="s">
        <v>534</v>
      </c>
      <c r="AO3" s="3" t="s">
        <v>535</v>
      </c>
      <c r="AP3" s="3" t="s">
        <v>536</v>
      </c>
      <c r="AQ3" s="3" t="s">
        <v>537</v>
      </c>
      <c r="AR3" s="3" t="s">
        <v>538</v>
      </c>
      <c r="AS3" s="3" t="s">
        <v>539</v>
      </c>
      <c r="AT3" s="3" t="s">
        <v>540</v>
      </c>
      <c r="AU3" s="3" t="s">
        <v>541</v>
      </c>
      <c r="AV3" s="3" t="s">
        <v>542</v>
      </c>
      <c r="AW3" s="3" t="s">
        <v>543</v>
      </c>
      <c r="AX3" s="3" t="s">
        <v>544</v>
      </c>
      <c r="AY3" s="3" t="s">
        <v>545</v>
      </c>
      <c r="AZ3" s="3" t="s">
        <v>546</v>
      </c>
      <c r="BA3" s="3" t="s">
        <v>547</v>
      </c>
      <c r="BB3" s="3" t="s">
        <v>548</v>
      </c>
      <c r="BC3" s="3" t="s">
        <v>549</v>
      </c>
      <c r="BD3" s="3" t="s">
        <v>550</v>
      </c>
      <c r="BE3" s="3" t="s">
        <v>551</v>
      </c>
      <c r="BF3" s="3" t="s">
        <v>552</v>
      </c>
      <c r="BG3" s="3" t="s">
        <v>553</v>
      </c>
      <c r="BH3" s="3" t="s">
        <v>554</v>
      </c>
      <c r="BI3" s="3" t="s">
        <v>555</v>
      </c>
      <c r="BJ3" s="3" t="s">
        <v>556</v>
      </c>
      <c r="BK3" s="3" t="s">
        <v>557</v>
      </c>
      <c r="BL3" s="3" t="s">
        <v>558</v>
      </c>
      <c r="BM3" s="3" t="s">
        <v>559</v>
      </c>
      <c r="BN3" s="3" t="s">
        <v>560</v>
      </c>
      <c r="BO3" s="3" t="s">
        <v>561</v>
      </c>
      <c r="BP3" s="3" t="s">
        <v>562</v>
      </c>
      <c r="BQ3" s="3" t="s">
        <v>563</v>
      </c>
      <c r="BR3" s="3" t="s">
        <v>564</v>
      </c>
      <c r="BS3" s="3" t="s">
        <v>565</v>
      </c>
      <c r="BT3" s="3" t="s">
        <v>566</v>
      </c>
      <c r="BU3" s="3" t="s">
        <v>567</v>
      </c>
      <c r="BV3" s="3" t="s">
        <v>568</v>
      </c>
      <c r="BW3" s="3" t="s">
        <v>569</v>
      </c>
      <c r="BX3" s="3" t="s">
        <v>570</v>
      </c>
      <c r="BY3" s="3" t="s">
        <v>571</v>
      </c>
      <c r="BZ3" s="3" t="s">
        <v>572</v>
      </c>
      <c r="CA3" s="3" t="s">
        <v>573</v>
      </c>
      <c r="CB3" s="3" t="s">
        <v>574</v>
      </c>
      <c r="CC3" s="3" t="s">
        <v>575</v>
      </c>
      <c r="CD3" s="3" t="s">
        <v>576</v>
      </c>
      <c r="CE3" s="3" t="s">
        <v>577</v>
      </c>
      <c r="CF3" s="3" t="s">
        <v>578</v>
      </c>
      <c r="CG3" s="3" t="s">
        <v>579</v>
      </c>
      <c r="CH3" s="3" t="s">
        <v>580</v>
      </c>
      <c r="CI3" s="3" t="s">
        <v>581</v>
      </c>
      <c r="CJ3" s="3" t="s">
        <v>582</v>
      </c>
      <c r="CK3" s="3" t="s">
        <v>583</v>
      </c>
      <c r="CL3" s="3" t="s">
        <v>584</v>
      </c>
      <c r="CM3" s="3" t="s">
        <v>585</v>
      </c>
      <c r="CN3" s="3" t="s">
        <v>586</v>
      </c>
      <c r="CO3" s="3" t="s">
        <v>587</v>
      </c>
      <c r="CP3" s="3" t="s">
        <v>588</v>
      </c>
      <c r="CQ3" s="3" t="s">
        <v>589</v>
      </c>
      <c r="CR3" s="3" t="s">
        <v>590</v>
      </c>
      <c r="CS3" s="3" t="s">
        <v>591</v>
      </c>
      <c r="CT3" s="3" t="s">
        <v>592</v>
      </c>
      <c r="CU3" s="3" t="s">
        <v>593</v>
      </c>
      <c r="CV3" s="3" t="s">
        <v>594</v>
      </c>
      <c r="CW3" s="3" t="s">
        <v>595</v>
      </c>
      <c r="CX3" s="3" t="s">
        <v>596</v>
      </c>
      <c r="CZ3" s="2">
        <v>1</v>
      </c>
      <c r="DA3" s="2" t="s">
        <v>597</v>
      </c>
      <c r="DB3" s="2" t="s">
        <v>598</v>
      </c>
      <c r="DC3" s="2" t="s">
        <v>599</v>
      </c>
      <c r="DD3" s="2" t="s">
        <v>600</v>
      </c>
      <c r="DE3" s="2" t="s">
        <v>601</v>
      </c>
      <c r="DF3" s="2" t="s">
        <v>602</v>
      </c>
      <c r="DG3" s="2" t="s">
        <v>603</v>
      </c>
      <c r="DH3" s="2" t="s">
        <v>604</v>
      </c>
    </row>
    <row r="4" spans="1:112">
      <c r="A4" s="5">
        <v>2</v>
      </c>
      <c r="B4" s="4">
        <f>SISWA!B5</f>
        <v>19577</v>
      </c>
      <c r="C4" s="4">
        <f>SISWA!E5</f>
        <v>19540</v>
      </c>
      <c r="D4" s="4">
        <f>SISWA!H5</f>
        <v>19831</v>
      </c>
      <c r="E4" s="4">
        <f>SISWA!K5</f>
        <v>19663</v>
      </c>
      <c r="F4" s="4">
        <f>SISWA!N5</f>
        <v>19536</v>
      </c>
      <c r="G4" s="4">
        <f>SISWA!Q5</f>
        <v>19622</v>
      </c>
      <c r="H4" s="4">
        <f>SISWA!T5</f>
        <v>19578</v>
      </c>
      <c r="I4" s="4">
        <f>SISWA!W5</f>
        <v>19661</v>
      </c>
      <c r="J4" s="4">
        <f>SISWA!Z5</f>
        <v>0</v>
      </c>
      <c r="K4" s="4" t="e">
        <f>[1]ADMIN!AS5</f>
        <v>#REF!</v>
      </c>
      <c r="M4" s="5">
        <v>2</v>
      </c>
      <c r="N4" s="4" t="str">
        <f>SISWA!C5</f>
        <v>AFALINO OXYA</v>
      </c>
      <c r="O4" s="4" t="str">
        <f>SISWA!F5</f>
        <v>ARJUNA PASYA AL RASYA</v>
      </c>
      <c r="P4" s="4" t="str">
        <f>SISWA!I5</f>
        <v>AFWAN ZEINAL MAARIF</v>
      </c>
      <c r="Q4" s="4" t="str">
        <f>SISWA!L5</f>
        <v>AISYAH AMALIA</v>
      </c>
      <c r="R4" s="4" t="str">
        <f>SISWA!O5</f>
        <v>ADE DIMAS SYAHPUTRA</v>
      </c>
      <c r="S4" s="4" t="str">
        <f>SISWA!R5</f>
        <v>AISYAH PUTRI MARCELLYNA</v>
      </c>
      <c r="T4" s="4" t="str">
        <f>SISWA!U5</f>
        <v>AHMAD HOLILI</v>
      </c>
      <c r="U4" s="4" t="str">
        <f>SISWA!X5</f>
        <v>AFINA KARIMA</v>
      </c>
      <c r="V4" s="4">
        <f>SISWA!AA5</f>
        <v>0</v>
      </c>
      <c r="W4" s="4" t="e">
        <f>[1]ADMIN!AT5</f>
        <v>#REF!</v>
      </c>
      <c r="Y4" s="5">
        <v>2</v>
      </c>
      <c r="Z4" s="4" t="str">
        <f>[1]ADMIN!T5</f>
        <v>P</v>
      </c>
      <c r="AA4" s="4" t="str">
        <f>[1]ADMIN!W5</f>
        <v>P</v>
      </c>
      <c r="AB4" s="4" t="str">
        <f>[1]ADMIN!Z5</f>
        <v>P</v>
      </c>
      <c r="AC4" s="4" t="str">
        <f>[1]ADMIN!AC5</f>
        <v>L</v>
      </c>
      <c r="AD4" s="4" t="str">
        <f>[1]ADMIN!AF5</f>
        <v>L</v>
      </c>
      <c r="AE4" s="4" t="str">
        <f>[1]ADMIN!AI5</f>
        <v>P</v>
      </c>
      <c r="AF4" s="4" t="str">
        <f>[1]ADMIN!AL5</f>
        <v>L</v>
      </c>
      <c r="AG4" s="4" t="str">
        <f>[1]ADMIN!AO5</f>
        <v>P</v>
      </c>
      <c r="AH4" s="4" t="str">
        <f>[1]ADMIN!AR5</f>
        <v>P</v>
      </c>
      <c r="AI4" s="4" t="e">
        <f>[1]ADMIN!AU5</f>
        <v>#REF!</v>
      </c>
      <c r="AJ4" s="2">
        <v>1</v>
      </c>
      <c r="AK4" s="8" t="s">
        <v>605</v>
      </c>
      <c r="AL4" s="8" t="s">
        <v>606</v>
      </c>
      <c r="AM4" s="8" t="s">
        <v>607</v>
      </c>
      <c r="AN4" s="8" t="s">
        <v>608</v>
      </c>
      <c r="AO4" s="8"/>
      <c r="AP4" s="8"/>
      <c r="AQ4" s="8" t="s">
        <v>609</v>
      </c>
      <c r="AR4" s="8" t="s">
        <v>610</v>
      </c>
      <c r="AS4" s="8" t="s">
        <v>611</v>
      </c>
      <c r="AT4" s="8" t="s">
        <v>612</v>
      </c>
      <c r="AU4" s="8"/>
      <c r="AW4" s="3" t="s">
        <v>613</v>
      </c>
      <c r="AX4" s="3" t="s">
        <v>614</v>
      </c>
      <c r="AY4" s="3" t="s">
        <v>615</v>
      </c>
      <c r="AZ4" s="3" t="s">
        <v>616</v>
      </c>
      <c r="BC4" s="3" t="s">
        <v>617</v>
      </c>
      <c r="BD4" s="3" t="s">
        <v>618</v>
      </c>
      <c r="BE4" s="3" t="s">
        <v>619</v>
      </c>
      <c r="BF4" s="3" t="s">
        <v>620</v>
      </c>
      <c r="BI4" s="3" t="s">
        <v>621</v>
      </c>
      <c r="BJ4" s="3" t="s">
        <v>622</v>
      </c>
      <c r="BK4" s="3" t="s">
        <v>623</v>
      </c>
      <c r="BL4" s="3" t="s">
        <v>624</v>
      </c>
      <c r="BO4" s="3" t="s">
        <v>625</v>
      </c>
      <c r="BP4" s="3" t="s">
        <v>626</v>
      </c>
      <c r="BQ4" s="3" t="s">
        <v>627</v>
      </c>
      <c r="BR4" s="3" t="s">
        <v>628</v>
      </c>
      <c r="BU4" s="3" t="s">
        <v>629</v>
      </c>
      <c r="BV4" s="3" t="s">
        <v>630</v>
      </c>
      <c r="BW4" s="3" t="s">
        <v>631</v>
      </c>
      <c r="BX4" s="3" t="s">
        <v>632</v>
      </c>
      <c r="CA4" s="3" t="e">
        <f>IF(CB1="a",DA3,IF(CB1="b",DC3,IF(CB1="c",DE3,IF(CB1="d",DG3,""))))</f>
        <v>#REF!</v>
      </c>
      <c r="CB4" s="3" t="e">
        <f>IF(CB1="a",DB3,IF(CB1="b",DD3,IF(CB1="c",DF3,IF(CB1="d",DH3,""))))</f>
        <v>#REF!</v>
      </c>
      <c r="CC4" s="3" t="e">
        <f>IF(CB1="a",DA8,IF(CB1="b",DC8,IF(CB1="c",DE8,IF(CB1="d",DG8,""))))</f>
        <v>#REF!</v>
      </c>
      <c r="CD4" s="3" t="e">
        <f>IF(CB1="a",DB8,IF(CB1="b",DD8,IF(CB1="c",DF8,IF(CB1="d",DH8,""))))</f>
        <v>#REF!</v>
      </c>
      <c r="CG4" s="3" t="s">
        <v>633</v>
      </c>
      <c r="CH4" s="3" t="s">
        <v>634</v>
      </c>
      <c r="CI4" s="3" t="s">
        <v>635</v>
      </c>
      <c r="CJ4" s="3" t="s">
        <v>636</v>
      </c>
      <c r="CM4" s="3" t="s">
        <v>637</v>
      </c>
      <c r="CN4" s="3" t="s">
        <v>637</v>
      </c>
      <c r="CO4" s="3" t="s">
        <v>638</v>
      </c>
      <c r="CP4" s="3" t="s">
        <v>638</v>
      </c>
      <c r="CS4" s="3" t="e">
        <f>IF(CB2="a",DA18,IF(CB2="b",DC18,IF(CB2="c",DE18,IF(CB2="d",DG18,""))))</f>
        <v>#REF!</v>
      </c>
      <c r="CT4" s="3" t="e">
        <f>IF(CB2="a",DB18,IF(CB2="b",DD18,IF(CB2="c",DF18,IF(CB2="d",DH18,""))))</f>
        <v>#REF!</v>
      </c>
      <c r="CU4" s="3" t="e">
        <f>IF(CB2="a",DA23,IF(CB2="b",DC23,IF(CB2="c",DE23,IF(CB2="d",DG23,""))))</f>
        <v>#REF!</v>
      </c>
      <c r="CV4" s="3" t="e">
        <f>IF(CB2="a",DB23,IF(CB2="b",DD23,IF(CB2="c",DF23,IF(CB2="d",DH23,""))))</f>
        <v>#REF!</v>
      </c>
      <c r="CZ4" s="2">
        <v>2</v>
      </c>
      <c r="DA4" s="2" t="s">
        <v>639</v>
      </c>
      <c r="DB4" s="2" t="s">
        <v>640</v>
      </c>
      <c r="DC4" s="2" t="s">
        <v>641</v>
      </c>
      <c r="DD4" s="2" t="s">
        <v>642</v>
      </c>
      <c r="DE4" s="2" t="s">
        <v>643</v>
      </c>
      <c r="DF4" s="2" t="s">
        <v>644</v>
      </c>
      <c r="DG4" s="2" t="s">
        <v>645</v>
      </c>
      <c r="DH4" s="2" t="s">
        <v>646</v>
      </c>
    </row>
    <row r="5" spans="1:112">
      <c r="A5" s="5">
        <v>3</v>
      </c>
      <c r="B5" s="4">
        <f>SISWA!B6</f>
        <v>19538</v>
      </c>
      <c r="C5" s="4">
        <f>SISWA!E6</f>
        <v>19836</v>
      </c>
      <c r="D5" s="4">
        <f>SISWA!H6</f>
        <v>19580</v>
      </c>
      <c r="E5" s="4">
        <f>SISWA!K6</f>
        <v>19747</v>
      </c>
      <c r="F5" s="4">
        <f>SISWA!N6</f>
        <v>19705</v>
      </c>
      <c r="G5" s="4">
        <f>SISWA!Q6</f>
        <v>19581</v>
      </c>
      <c r="H5" s="4">
        <f>SISWA!T6</f>
        <v>19832</v>
      </c>
      <c r="I5" s="4">
        <f>SISWA!W6</f>
        <v>19749</v>
      </c>
      <c r="J5" s="4">
        <f>SISWA!Z6</f>
        <v>0</v>
      </c>
      <c r="K5" s="4" t="e">
        <f>[1]ADMIN!AS6</f>
        <v>#REF!</v>
      </c>
      <c r="M5" s="5">
        <v>3</v>
      </c>
      <c r="N5" s="4" t="str">
        <f>SISWA!C6</f>
        <v>AHMAD RAYI RAMADHANI</v>
      </c>
      <c r="O5" s="4" t="str">
        <f>SISWA!F6</f>
        <v>AZZAHID ZAKARIA KARIM</v>
      </c>
      <c r="P5" s="4" t="str">
        <f>SISWA!I6</f>
        <v>AHMAD ZANUAR ANSHORI</v>
      </c>
      <c r="Q5" s="4" t="str">
        <f>SISWA!L6</f>
        <v>AISYAH NUR AINI MAQHFIRAH</v>
      </c>
      <c r="R5" s="4" t="str">
        <f>SISWA!O6</f>
        <v>AISYAH NUR'AINI</v>
      </c>
      <c r="S5" s="4" t="str">
        <f>SISWA!R6</f>
        <v>ALISA TRIHAPSARI</v>
      </c>
      <c r="T5" s="4" t="str">
        <f>SISWA!U6</f>
        <v>ALYSSA DARMAWAN</v>
      </c>
      <c r="U5" s="4" t="str">
        <f>SISWA!X6</f>
        <v>ALIYA</v>
      </c>
      <c r="V5" s="4">
        <f>SISWA!AA6</f>
        <v>0</v>
      </c>
      <c r="W5" s="4" t="e">
        <f>[1]ADMIN!AT6</f>
        <v>#REF!</v>
      </c>
      <c r="Y5" s="5">
        <v>3</v>
      </c>
      <c r="Z5" s="4" t="str">
        <f>[1]ADMIN!T6</f>
        <v>P</v>
      </c>
      <c r="AA5" s="4" t="str">
        <f>[1]ADMIN!W6</f>
        <v>P</v>
      </c>
      <c r="AB5" s="4" t="str">
        <f>[1]ADMIN!Z6</f>
        <v>L</v>
      </c>
      <c r="AC5" s="4" t="str">
        <f>[1]ADMIN!AC6</f>
        <v>L</v>
      </c>
      <c r="AD5" s="4" t="str">
        <f>[1]ADMIN!AF6</f>
        <v>L</v>
      </c>
      <c r="AE5" s="4" t="str">
        <f>[1]ADMIN!AI6</f>
        <v>P</v>
      </c>
      <c r="AF5" s="4" t="str">
        <f>[1]ADMIN!AL6</f>
        <v>P</v>
      </c>
      <c r="AG5" s="4" t="str">
        <f>[1]ADMIN!AO6</f>
        <v>L</v>
      </c>
      <c r="AH5" s="4" t="str">
        <f>[1]ADMIN!AR6</f>
        <v>P</v>
      </c>
      <c r="AI5" s="4" t="e">
        <f>[1]ADMIN!AU6</f>
        <v>#REF!</v>
      </c>
      <c r="AJ5" s="2">
        <v>2</v>
      </c>
      <c r="AK5" s="8" t="s">
        <v>647</v>
      </c>
      <c r="AL5" s="8" t="s">
        <v>648</v>
      </c>
      <c r="AM5" s="8" t="s">
        <v>649</v>
      </c>
      <c r="AN5" s="8" t="s">
        <v>650</v>
      </c>
      <c r="AO5" s="8"/>
      <c r="AP5" s="8"/>
      <c r="AQ5" s="8" t="s">
        <v>651</v>
      </c>
      <c r="AR5" s="8" t="s">
        <v>652</v>
      </c>
      <c r="AS5" s="8" t="s">
        <v>653</v>
      </c>
      <c r="AT5" s="8" t="s">
        <v>654</v>
      </c>
      <c r="AU5" s="8"/>
      <c r="AW5" s="3" t="s">
        <v>655</v>
      </c>
      <c r="AX5" s="3" t="s">
        <v>656</v>
      </c>
      <c r="AY5" s="3" t="s">
        <v>657</v>
      </c>
      <c r="AZ5" s="3" t="s">
        <v>658</v>
      </c>
      <c r="BC5" s="3" t="s">
        <v>659</v>
      </c>
      <c r="BD5" s="3" t="s">
        <v>660</v>
      </c>
      <c r="BE5" s="3" t="s">
        <v>661</v>
      </c>
      <c r="BF5" s="3" t="s">
        <v>620</v>
      </c>
      <c r="BI5" s="3" t="s">
        <v>662</v>
      </c>
      <c r="BJ5" s="3" t="s">
        <v>663</v>
      </c>
      <c r="BK5" s="3" t="s">
        <v>664</v>
      </c>
      <c r="BL5" s="3" t="s">
        <v>665</v>
      </c>
      <c r="BO5" s="3" t="s">
        <v>666</v>
      </c>
      <c r="BP5" s="3" t="s">
        <v>667</v>
      </c>
      <c r="BQ5" s="3" t="s">
        <v>668</v>
      </c>
      <c r="BR5" s="3" t="s">
        <v>669</v>
      </c>
      <c r="BU5" s="3" t="s">
        <v>670</v>
      </c>
      <c r="BV5" s="3" t="s">
        <v>671</v>
      </c>
      <c r="BW5" s="3" t="s">
        <v>672</v>
      </c>
      <c r="BX5" s="3" t="s">
        <v>673</v>
      </c>
      <c r="CA5" s="3" t="e">
        <f>IF(CB1="a",DA4,IF(CB1="b",DC4,IF(CB1="c",DE4,IF(CB1="d",DG4,""))))</f>
        <v>#REF!</v>
      </c>
      <c r="CB5" s="3" t="e">
        <f>IF(CB1="a",DB4,IF(CB1="b",DD4,IF(CB1="c",DF4,IF(CB1="d",DH4,""))))</f>
        <v>#REF!</v>
      </c>
      <c r="CC5" s="3" t="e">
        <f>IF(CB1="a",DA9,IF(CB1="b",DC9,IF(CB1="c",DE9,IF(CB1="d",DG9,""))))</f>
        <v>#REF!</v>
      </c>
      <c r="CD5" s="3" t="e">
        <f>IF(CB1="a",DB9,IF(CB1="b",DD9,IF(CB1="c",DF9,IF(CB1="d",DH9,""))))</f>
        <v>#REF!</v>
      </c>
      <c r="CG5" s="3" t="s">
        <v>674</v>
      </c>
      <c r="CH5" s="3" t="s">
        <v>675</v>
      </c>
      <c r="CI5" s="3" t="s">
        <v>676</v>
      </c>
      <c r="CJ5" s="3" t="s">
        <v>677</v>
      </c>
      <c r="CM5" s="3" t="s">
        <v>678</v>
      </c>
      <c r="CN5" s="3" t="s">
        <v>678</v>
      </c>
      <c r="CO5" s="3" t="s">
        <v>679</v>
      </c>
      <c r="CP5" s="3" t="s">
        <v>679</v>
      </c>
      <c r="CS5" s="3" t="e">
        <f>IF(CB2="a",DA19,IF(CB2="b",DC19,IF(CB2="c",DE19,IF(CB2="d",DG19,""))))</f>
        <v>#REF!</v>
      </c>
      <c r="CT5" s="3" t="e">
        <f>IF(CB2="a",DB19,IF(CB2="b",DD19,IF(CB2="c",DF19,IF(CB2="d",DH19,""))))</f>
        <v>#REF!</v>
      </c>
      <c r="CU5" s="3" t="e">
        <f>IF(CB2="a",DA24,IF(CB2="b",DC24,IF(CB2="c",DE24,IF(CB2="d",DG24,""))))</f>
        <v>#REF!</v>
      </c>
      <c r="CV5" s="3" t="e">
        <f>IF(CB2="a",DB24,IF(CB2="b",DD24,IF(CB2="c",DF24,IF(CB2="d",DH24,""))))</f>
        <v>#REF!</v>
      </c>
    </row>
    <row r="6" spans="1:112">
      <c r="A6" s="5">
        <v>4</v>
      </c>
      <c r="B6" s="4">
        <f>SISWA!B7</f>
        <v>19582</v>
      </c>
      <c r="C6" s="4">
        <f>SISWA!E7</f>
        <v>19545</v>
      </c>
      <c r="D6" s="4">
        <f>SISWA!H7</f>
        <v>19789</v>
      </c>
      <c r="E6" s="4">
        <f>SISWA!K7</f>
        <v>19624</v>
      </c>
      <c r="F6" s="4">
        <f>SISWA!N7</f>
        <v>19748</v>
      </c>
      <c r="G6" s="4">
        <f>SISWA!Q7</f>
        <v>19623</v>
      </c>
      <c r="H6" s="4">
        <f>SISWA!T7</f>
        <v>19834</v>
      </c>
      <c r="I6" s="4">
        <f>SISWA!W7</f>
        <v>19707</v>
      </c>
      <c r="J6" s="4">
        <f>SISWA!Z7</f>
        <v>0</v>
      </c>
      <c r="K6" s="4" t="e">
        <f>[1]ADMIN!AS7</f>
        <v>#REF!</v>
      </c>
      <c r="M6" s="5">
        <v>4</v>
      </c>
      <c r="N6" s="4" t="str">
        <f>SISWA!C7</f>
        <v>ALYCIA PUTRI RISDIANTO</v>
      </c>
      <c r="O6" s="4" t="str">
        <f>SISWA!F7</f>
        <v>CHERYBITA PAULINA RAMBU ANTONO</v>
      </c>
      <c r="P6" s="4" t="str">
        <f>SISWA!I7</f>
        <v>ALVIES ALIANDRO PAMUNGKAS</v>
      </c>
      <c r="Q6" s="4" t="str">
        <f>SISWA!L7</f>
        <v>BAGAS MAULANA ABU</v>
      </c>
      <c r="R6" s="4" t="str">
        <f>SISWA!O7</f>
        <v>ALBIN RAFIF</v>
      </c>
      <c r="S6" s="4" t="str">
        <f>SISWA!R7</f>
        <v>ANANDA AQIL HABIBI</v>
      </c>
      <c r="T6" s="4" t="str">
        <f>SISWA!U7</f>
        <v>ANISA PUTRI AMANDA</v>
      </c>
      <c r="U6" s="4" t="str">
        <f>SISWA!X7</f>
        <v>ANDINI FITRAH SEKARWANGI</v>
      </c>
      <c r="V6" s="4">
        <f>SISWA!AA7</f>
        <v>0</v>
      </c>
      <c r="W6" s="4" t="e">
        <f>[1]ADMIN!AT7</f>
        <v>#REF!</v>
      </c>
      <c r="Y6" s="5">
        <v>4</v>
      </c>
      <c r="Z6" s="4" t="str">
        <f>[1]ADMIN!T7</f>
        <v>P</v>
      </c>
      <c r="AA6" s="4" t="str">
        <f>[1]ADMIN!W7</f>
        <v>P</v>
      </c>
      <c r="AB6" s="4" t="str">
        <f>[1]ADMIN!Z7</f>
        <v>P</v>
      </c>
      <c r="AC6" s="4" t="str">
        <f>[1]ADMIN!AC7</f>
        <v>L</v>
      </c>
      <c r="AD6" s="4" t="str">
        <f>[1]ADMIN!AF7</f>
        <v>L</v>
      </c>
      <c r="AE6" s="4" t="str">
        <f>[1]ADMIN!AI7</f>
        <v>P</v>
      </c>
      <c r="AF6" s="4" t="str">
        <f>[1]ADMIN!AL7</f>
        <v>L</v>
      </c>
      <c r="AG6" s="4" t="str">
        <f>[1]ADMIN!AO7</f>
        <v>P</v>
      </c>
      <c r="AH6" s="4" t="str">
        <f>[1]ADMIN!AR7</f>
        <v>P</v>
      </c>
      <c r="AI6" s="4" t="e">
        <f>[1]ADMIN!AU7</f>
        <v>#REF!</v>
      </c>
      <c r="AJ6" s="2">
        <v>3</v>
      </c>
      <c r="AK6" s="8" t="s">
        <v>680</v>
      </c>
      <c r="AL6" s="8" t="s">
        <v>681</v>
      </c>
      <c r="AM6" s="8" t="s">
        <v>682</v>
      </c>
      <c r="AN6" s="8" t="s">
        <v>683</v>
      </c>
      <c r="AO6" s="8"/>
      <c r="AP6" s="8"/>
      <c r="AQ6" s="8" t="s">
        <v>684</v>
      </c>
      <c r="AR6" s="8" t="s">
        <v>685</v>
      </c>
      <c r="AS6" s="8" t="s">
        <v>686</v>
      </c>
      <c r="AT6" s="8" t="s">
        <v>687</v>
      </c>
      <c r="AU6" s="8"/>
      <c r="AW6" s="3" t="s">
        <v>688</v>
      </c>
      <c r="AX6" s="3" t="s">
        <v>689</v>
      </c>
      <c r="AY6" s="3" t="s">
        <v>690</v>
      </c>
      <c r="BC6" s="3" t="s">
        <v>691</v>
      </c>
      <c r="BD6" s="3" t="s">
        <v>692</v>
      </c>
      <c r="BE6" s="3" t="s">
        <v>693</v>
      </c>
      <c r="BF6" s="3" t="s">
        <v>694</v>
      </c>
      <c r="BI6" s="3" t="s">
        <v>695</v>
      </c>
      <c r="BK6" s="3" t="s">
        <v>696</v>
      </c>
      <c r="BL6" s="3" t="s">
        <v>697</v>
      </c>
      <c r="BU6" s="3" t="s">
        <v>698</v>
      </c>
      <c r="BV6" s="3" t="s">
        <v>699</v>
      </c>
      <c r="BW6" s="3" t="s">
        <v>700</v>
      </c>
      <c r="BX6" s="3" t="s">
        <v>701</v>
      </c>
      <c r="CA6" s="3" t="e">
        <f>IF(CC1="a",DA3,IF(CC1="b",DC3,IF(CC1="c",DE3,IF(CC1="d",DG3,""))))</f>
        <v>#REF!</v>
      </c>
      <c r="CB6" s="3" t="e">
        <f>IF(CC1="a",DB3,IF(CC1="b",DD3,IF(CC1="c",DF3,IF(CC1="d",DH3,""))))</f>
        <v>#REF!</v>
      </c>
      <c r="CC6" s="3" t="e">
        <f>IF(CC1="a",DA8,IF(CC1="b",DC8,IF(CC1="c",DE8,IF(CC1="d",DG8,""))))</f>
        <v>#REF!</v>
      </c>
      <c r="CD6" s="3" t="e">
        <f>IF(CC1="a",DB8,IF(CC1="b",DD8,IF(CC1="c",DF8,IF(CC1="d",DH8,""))))</f>
        <v>#REF!</v>
      </c>
      <c r="CG6" s="3" t="s">
        <v>702</v>
      </c>
      <c r="CH6" s="3" t="s">
        <v>703</v>
      </c>
      <c r="CI6" s="3" t="s">
        <v>704</v>
      </c>
      <c r="CJ6" s="3" t="s">
        <v>705</v>
      </c>
      <c r="CM6" s="3" t="s">
        <v>706</v>
      </c>
      <c r="CN6" s="3" t="s">
        <v>706</v>
      </c>
      <c r="CO6" s="3" t="s">
        <v>707</v>
      </c>
      <c r="CP6" s="3" t="s">
        <v>707</v>
      </c>
      <c r="CS6" s="3" t="e">
        <f>IF(CC2="a",DA18,IF(CC2="b",DC18,IF(CC2="c",DE18,IF(CC2="d",DG18,""))))</f>
        <v>#REF!</v>
      </c>
      <c r="CT6" s="3" t="e">
        <f>IF(CC2="a",DB18,IF(CC2="b",DD18,IF(CC2="c",DF18,IF(CC2="d",DH18,""))))</f>
        <v>#REF!</v>
      </c>
      <c r="CU6" s="3" t="e">
        <f>IF(CC2="a",DA23,IF(CC2="b",DC23,IF(CC2="c",DE23,IF(CC2="d",DG23,""))))</f>
        <v>#REF!</v>
      </c>
      <c r="CV6" s="3" t="e">
        <f>IF(CC2="a",DB23,IF(CC2="b",DD23,IF(CC2="c",DF23,IF(CC2="d",DH23,""))))</f>
        <v>#REF!</v>
      </c>
      <c r="CZ6" s="2" t="s">
        <v>708</v>
      </c>
    </row>
    <row r="7" spans="1:112">
      <c r="A7" s="5">
        <v>5</v>
      </c>
      <c r="B7" s="4">
        <f>SISWA!B8</f>
        <v>19790</v>
      </c>
      <c r="C7" s="4">
        <f>SISWA!E8</f>
        <v>19852</v>
      </c>
      <c r="D7" s="4">
        <f>SISWA!H8</f>
        <v>19583</v>
      </c>
      <c r="E7" s="4">
        <f>SISWA!K8</f>
        <v>19711</v>
      </c>
      <c r="F7" s="4">
        <f>SISWA!N8</f>
        <v>19706</v>
      </c>
      <c r="G7" s="4">
        <f>SISWA!Q8</f>
        <v>19584</v>
      </c>
      <c r="H7" s="4">
        <f>SISWA!T8</f>
        <v>19666</v>
      </c>
      <c r="I7" s="4">
        <f>SISWA!W8</f>
        <v>19791</v>
      </c>
      <c r="J7" s="4">
        <f>SISWA!Z8</f>
        <v>0</v>
      </c>
      <c r="K7" s="4" t="e">
        <f>[1]ADMIN!AS8</f>
        <v>#REF!</v>
      </c>
      <c r="M7" s="5">
        <v>5</v>
      </c>
      <c r="N7" s="4" t="str">
        <f>SISWA!C8</f>
        <v>ANDIKA ACHMAD DINATA</v>
      </c>
      <c r="O7" s="4" t="str">
        <f>SISWA!F8</f>
        <v>M. MIQDAD NAJA</v>
      </c>
      <c r="P7" s="4" t="str">
        <f>SISWA!I8</f>
        <v>AMALLIA PRABAWATI HARIAWAN</v>
      </c>
      <c r="Q7" s="4" t="str">
        <f>SISWA!L8</f>
        <v>BINTANG KAUSAR</v>
      </c>
      <c r="R7" s="4" t="str">
        <f>SISWA!O8</f>
        <v>ALFATH DEKA PANCORO</v>
      </c>
      <c r="S7" s="4" t="str">
        <f>SISWA!R8</f>
        <v>ANESTHASYA VIOLLA NATHANNIA</v>
      </c>
      <c r="T7" s="4" t="str">
        <f>SISWA!U8</f>
        <v>AZZAHRA SALSHA AYU SHAFIRA</v>
      </c>
      <c r="U7" s="4" t="str">
        <f>SISWA!X8</f>
        <v>ANDREA MUMTAZ JASMINE</v>
      </c>
      <c r="V7" s="4">
        <f>SISWA!AA8</f>
        <v>0</v>
      </c>
      <c r="W7" s="4" t="e">
        <f>[1]ADMIN!AT8</f>
        <v>#REF!</v>
      </c>
      <c r="Y7" s="5">
        <v>5</v>
      </c>
      <c r="Z7" s="4" t="str">
        <f>[1]ADMIN!T8</f>
        <v>P</v>
      </c>
      <c r="AA7" s="4" t="str">
        <f>[1]ADMIN!W8</f>
        <v>L</v>
      </c>
      <c r="AB7" s="4" t="str">
        <f>[1]ADMIN!Z8</f>
        <v>P</v>
      </c>
      <c r="AC7" s="4" t="str">
        <f>[1]ADMIN!AC8</f>
        <v>L</v>
      </c>
      <c r="AD7" s="4" t="str">
        <f>[1]ADMIN!AF8</f>
        <v>L</v>
      </c>
      <c r="AE7" s="4" t="str">
        <f>[1]ADMIN!AI8</f>
        <v>P</v>
      </c>
      <c r="AF7" s="4" t="str">
        <f>[1]ADMIN!AL8</f>
        <v>P</v>
      </c>
      <c r="AG7" s="4" t="str">
        <f>[1]ADMIN!AO8</f>
        <v>P</v>
      </c>
      <c r="AH7" s="4" t="str">
        <f>[1]ADMIN!AR8</f>
        <v>L</v>
      </c>
      <c r="AI7" s="4" t="e">
        <f>[1]ADMIN!AU8</f>
        <v>#REF!</v>
      </c>
      <c r="AJ7" s="2">
        <v>4</v>
      </c>
      <c r="AK7" s="8" t="s">
        <v>709</v>
      </c>
      <c r="AL7" s="8" t="s">
        <v>710</v>
      </c>
      <c r="AM7" s="8" t="s">
        <v>711</v>
      </c>
      <c r="AN7" s="8" t="s">
        <v>650</v>
      </c>
      <c r="AO7" s="8"/>
      <c r="AP7" s="8"/>
      <c r="AQ7" s="8" t="s">
        <v>712</v>
      </c>
      <c r="AR7" s="8"/>
      <c r="AS7" s="8" t="s">
        <v>713</v>
      </c>
      <c r="AT7" s="8"/>
      <c r="AU7" s="8"/>
      <c r="AW7" s="3" t="s">
        <v>714</v>
      </c>
      <c r="AX7" s="3" t="s">
        <v>715</v>
      </c>
      <c r="BC7" s="3" t="s">
        <v>716</v>
      </c>
      <c r="BD7" s="3" t="s">
        <v>717</v>
      </c>
      <c r="BE7" s="3" t="s">
        <v>718</v>
      </c>
      <c r="BF7" s="3" t="s">
        <v>719</v>
      </c>
      <c r="BK7" s="3" t="s">
        <v>720</v>
      </c>
      <c r="BL7" s="3" t="s">
        <v>721</v>
      </c>
      <c r="BU7" s="3" t="s">
        <v>722</v>
      </c>
      <c r="BV7" s="3" t="s">
        <v>723</v>
      </c>
      <c r="BW7" s="3" t="s">
        <v>724</v>
      </c>
      <c r="BX7" s="3" t="s">
        <v>725</v>
      </c>
      <c r="CA7" s="3" t="e">
        <f>IF(CC1="a",DA4,IF(CC1="b",DC4,IF(CC1="c",DE4,IF(CC1="d",DG4,""))))</f>
        <v>#REF!</v>
      </c>
      <c r="CB7" s="3" t="e">
        <f>IF(CC1="a",DB4,IF(CC1="b",DD4,IF(CC1="c",DF4,IF(CC1="d",DH4,""))))</f>
        <v>#REF!</v>
      </c>
      <c r="CC7" s="3" t="e">
        <f>IF(CC1="a",DA9,IF(CC1="b",DC9,IF(CC1="c",DE9,IF(CC1="d",DG9,""))))</f>
        <v>#REF!</v>
      </c>
      <c r="CD7" s="3" t="e">
        <f>IF(CC1="a",DB9,IF(CC1="b",DD9,IF(CC1="c",DF9,IF(CC1="d",DH9,""))))</f>
        <v>#REF!</v>
      </c>
      <c r="CM7" s="3" t="s">
        <v>726</v>
      </c>
      <c r="CN7" s="3" t="s">
        <v>726</v>
      </c>
      <c r="CO7" s="3" t="s">
        <v>727</v>
      </c>
      <c r="CP7" s="3" t="s">
        <v>727</v>
      </c>
      <c r="CS7" s="3" t="e">
        <f>IF(CC2="a",DA19,IF(CC2="b",DC19,IF(CC2="c",DE19,IF(CC2="d",DG19,""))))</f>
        <v>#REF!</v>
      </c>
      <c r="CT7" s="3" t="e">
        <f>IF(CC2="a",DB19,IF(CC2="b",DD19,IF(CC2="c",DF19,IF(CC2="d",DH19,""))))</f>
        <v>#REF!</v>
      </c>
      <c r="CU7" s="3" t="e">
        <f>IF(CC2="a",DA24,IF(CC2="b",DC24,IF(CC2="c",DE24,IF(CC2="d",DG24,""))))</f>
        <v>#REF!</v>
      </c>
      <c r="CV7" s="3" t="e">
        <f>IF(CC2="a",DB24,IF(CC2="b",DD24,IF(CC2="c",DF24,IF(CC2="d",DH24,""))))</f>
        <v>#REF!</v>
      </c>
      <c r="DA7" s="2" t="s">
        <v>523</v>
      </c>
      <c r="DB7" s="2" t="s">
        <v>524</v>
      </c>
      <c r="DC7" s="2" t="s">
        <v>525</v>
      </c>
      <c r="DD7" s="2" t="s">
        <v>526</v>
      </c>
      <c r="DE7" s="2" t="s">
        <v>527</v>
      </c>
      <c r="DF7" s="2" t="s">
        <v>528</v>
      </c>
      <c r="DG7" s="2" t="s">
        <v>529</v>
      </c>
      <c r="DH7" s="2" t="s">
        <v>530</v>
      </c>
    </row>
    <row r="8" spans="1:112">
      <c r="A8" s="5">
        <v>6</v>
      </c>
      <c r="B8" s="4">
        <f>SISWA!B9</f>
        <v>19751</v>
      </c>
      <c r="C8" s="4">
        <f>SISWA!E9</f>
        <v>19630</v>
      </c>
      <c r="D8" s="4">
        <f>SISWA!H9</f>
        <v>19792</v>
      </c>
      <c r="E8" s="4">
        <f>SISWA!K9</f>
        <v>19797</v>
      </c>
      <c r="F8" s="4">
        <f>SISWA!N9</f>
        <v>19664</v>
      </c>
      <c r="G8" s="4">
        <f>SISWA!Q9</f>
        <v>19833</v>
      </c>
      <c r="H8" s="4">
        <f>SISWA!T9</f>
        <v>19544</v>
      </c>
      <c r="I8" s="4">
        <f>SISWA!W9</f>
        <v>19539</v>
      </c>
      <c r="J8" s="4">
        <f>SISWA!Z9</f>
        <v>0</v>
      </c>
      <c r="K8" s="4" t="e">
        <f>[1]ADMIN!AS9</f>
        <v>#REF!</v>
      </c>
      <c r="M8" s="5">
        <v>6</v>
      </c>
      <c r="N8" s="4" t="str">
        <f>SISWA!C9</f>
        <v>ARIF AFFANDI</v>
      </c>
      <c r="O8" s="4" t="str">
        <f>SISWA!F9</f>
        <v>DHINI APRILLIA PERTIWI</v>
      </c>
      <c r="P8" s="4" t="str">
        <f>SISWA!I9</f>
        <v>ARI PRIYANDOKO</v>
      </c>
      <c r="Q8" s="4" t="str">
        <f>SISWA!L9</f>
        <v>DAMAR ALAMSYAH</v>
      </c>
      <c r="R8" s="4" t="str">
        <f>SISWA!O9</f>
        <v>ALHADAN PUTRA FEBRIANSYAH</v>
      </c>
      <c r="S8" s="4" t="str">
        <f>SISWA!R9</f>
        <v>ANGGARA RAMA SYAHPUTRA</v>
      </c>
      <c r="T8" s="4" t="str">
        <f>SISWA!U9</f>
        <v>CHANDRA CINTA PERMATASARI</v>
      </c>
      <c r="U8" s="4" t="str">
        <f>SISWA!X9</f>
        <v>ANISA AYU DWI ARIYANTI</v>
      </c>
      <c r="V8" s="4">
        <f>SISWA!AA9</f>
        <v>0</v>
      </c>
      <c r="W8" s="4" t="e">
        <f>[1]ADMIN!AT9</f>
        <v>#REF!</v>
      </c>
      <c r="Y8" s="5">
        <v>6</v>
      </c>
      <c r="Z8" s="4" t="str">
        <f>[1]ADMIN!T9</f>
        <v>P</v>
      </c>
      <c r="AA8" s="4" t="str">
        <f>[1]ADMIN!W9</f>
        <v>L</v>
      </c>
      <c r="AB8" s="4" t="str">
        <f>[1]ADMIN!Z9</f>
        <v>L</v>
      </c>
      <c r="AC8" s="4" t="str">
        <f>[1]ADMIN!AC9</f>
        <v>P</v>
      </c>
      <c r="AD8" s="4" t="str">
        <f>[1]ADMIN!AF9</f>
        <v>L</v>
      </c>
      <c r="AE8" s="4" t="str">
        <f>[1]ADMIN!AI9</f>
        <v>L</v>
      </c>
      <c r="AF8" s="4" t="str">
        <f>[1]ADMIN!AL9</f>
        <v>L</v>
      </c>
      <c r="AG8" s="4" t="str">
        <f>[1]ADMIN!AO9</f>
        <v>P</v>
      </c>
      <c r="AH8" s="4" t="str">
        <f>[1]ADMIN!AR9</f>
        <v>P</v>
      </c>
      <c r="AI8" s="4" t="e">
        <f>[1]ADMIN!AU9</f>
        <v>#REF!</v>
      </c>
      <c r="AJ8" s="2">
        <v>5</v>
      </c>
      <c r="AK8" s="8" t="s">
        <v>728</v>
      </c>
      <c r="AL8" s="8" t="s">
        <v>729</v>
      </c>
      <c r="AM8" s="8" t="s">
        <v>683</v>
      </c>
      <c r="AN8" s="8" t="s">
        <v>650</v>
      </c>
      <c r="AO8" s="8"/>
      <c r="AP8" s="8"/>
      <c r="AQ8" s="8"/>
      <c r="AR8" s="8"/>
      <c r="AS8" s="8"/>
      <c r="AT8" s="8"/>
      <c r="AU8" s="8"/>
      <c r="BE8" s="3" t="s">
        <v>730</v>
      </c>
      <c r="BF8" s="3" t="s">
        <v>731</v>
      </c>
      <c r="BK8" s="3" t="s">
        <v>624</v>
      </c>
      <c r="BL8" s="3" t="s">
        <v>732</v>
      </c>
      <c r="BU8" s="3" t="s">
        <v>733</v>
      </c>
      <c r="BV8" s="3" t="s">
        <v>734</v>
      </c>
      <c r="BW8" s="3" t="s">
        <v>735</v>
      </c>
      <c r="BX8" s="3" t="s">
        <v>736</v>
      </c>
      <c r="CA8" s="3" t="e">
        <f>IF(CD1="a",DA3,IF(CD1="b",DC3,IF(CD1="c",DE3,IF(CD1="d",DG3,""))))</f>
        <v>#REF!</v>
      </c>
      <c r="CB8" s="3" t="e">
        <f>IF(CD1="a",DB3,IF(CD1="b",DD3,IF(CD1="c",DF3,IF(CD1="d",DH3,""))))</f>
        <v>#REF!</v>
      </c>
      <c r="CC8" s="3" t="e">
        <f>IF(CD1="a",DA8,IF(CD1="b",DC8,IF(CD1="c",DE8,IF(CD1="d",DG8,""))))</f>
        <v>#REF!</v>
      </c>
      <c r="CD8" s="3" t="e">
        <f>IF(CD1="a",DB8,IF(CD1="b",DD8,IF(CD1="c",DF8,IF(CD1="d",DH8,""))))</f>
        <v>#REF!</v>
      </c>
      <c r="CM8" s="3" t="s">
        <v>737</v>
      </c>
      <c r="CN8" s="3" t="s">
        <v>737</v>
      </c>
      <c r="CO8" s="3" t="s">
        <v>738</v>
      </c>
      <c r="CP8" s="3" t="s">
        <v>738</v>
      </c>
      <c r="CS8" s="3" t="e">
        <f>IF(CD2="a",DA18,IF(CD2="b",DC18,IF(CD2="c",DE18,IF(CD2="d",DG18,""))))</f>
        <v>#REF!</v>
      </c>
      <c r="CT8" s="3" t="e">
        <f>IF(CD2="a",DB18,IF(CD2="b",DD18,IF(CD2="c",DF18,IF(CD2="d",DH18,""))))</f>
        <v>#REF!</v>
      </c>
      <c r="CU8" s="3" t="e">
        <f>IF(CD2="a",DA23,IF(CD2="b",DC23,IF(CD2="c",DE23,IF(CD2="d",DG23,""))))</f>
        <v>#REF!</v>
      </c>
      <c r="CV8" s="3" t="e">
        <f>IF(CD2="a",DB23,IF(CD2="b",DD23,IF(CD2="c",DF23,IF(CD2="d",DH23,""))))</f>
        <v>#REF!</v>
      </c>
      <c r="CZ8" s="2">
        <v>1</v>
      </c>
      <c r="DA8" s="2" t="s">
        <v>739</v>
      </c>
      <c r="DB8" s="2" t="s">
        <v>740</v>
      </c>
      <c r="DC8" s="2" t="s">
        <v>741</v>
      </c>
      <c r="DD8" s="2" t="s">
        <v>742</v>
      </c>
      <c r="DE8" s="2" t="s">
        <v>743</v>
      </c>
      <c r="DF8" s="2" t="s">
        <v>744</v>
      </c>
      <c r="DG8" s="2" t="s">
        <v>745</v>
      </c>
      <c r="DH8" s="2" t="s">
        <v>746</v>
      </c>
    </row>
    <row r="9" spans="1:112">
      <c r="A9" s="5">
        <v>7</v>
      </c>
      <c r="B9" s="4">
        <f>SISWA!B10</f>
        <v>19708</v>
      </c>
      <c r="C9" s="4">
        <f>SISWA!E10</f>
        <v>19763</v>
      </c>
      <c r="D9" s="4">
        <f>SISWA!H10</f>
        <v>19793</v>
      </c>
      <c r="E9" s="4">
        <f>SISWA!K10</f>
        <v>19799</v>
      </c>
      <c r="F9" s="4">
        <f>SISWA!N10</f>
        <v>19585</v>
      </c>
      <c r="G9" s="4">
        <f>SISWA!Q10</f>
        <v>19626</v>
      </c>
      <c r="H9" s="4">
        <f>SISWA!T10</f>
        <v>19754</v>
      </c>
      <c r="I9" s="4">
        <f>SISWA!W10</f>
        <v>19709</v>
      </c>
      <c r="J9" s="4">
        <f>SISWA!Z10</f>
        <v>0</v>
      </c>
      <c r="K9" s="4" t="e">
        <f>[1]ADMIN!AS10</f>
        <v>#REF!</v>
      </c>
      <c r="M9" s="5">
        <v>7</v>
      </c>
      <c r="N9" s="4" t="str">
        <f>SISWA!C10</f>
        <v>ARUN FATHAN</v>
      </c>
      <c r="O9" s="4" t="str">
        <f>SISWA!F10</f>
        <v>FAHRIYAH NOVIANTI SAVITRI</v>
      </c>
      <c r="P9" s="4" t="str">
        <f>SISWA!I10</f>
        <v>ARUNG DIRGA NALAYA</v>
      </c>
      <c r="Q9" s="4" t="str">
        <f>SISWA!L10</f>
        <v>DIANDRA ARGYA DANISWARA</v>
      </c>
      <c r="R9" s="4" t="str">
        <f>SISWA!O10</f>
        <v>ATAR AMIRRULLAH PUTRA RAMADHAN</v>
      </c>
      <c r="S9" s="4" t="str">
        <f>SISWA!R10</f>
        <v>BRUGMAN ALI ROIS</v>
      </c>
      <c r="T9" s="4" t="str">
        <f>SISWA!U10</f>
        <v>CHERIL AURELLIA RAHMAN</v>
      </c>
      <c r="U9" s="4" t="str">
        <f>SISWA!X10</f>
        <v>ASTY GRAZZIELLA</v>
      </c>
      <c r="V9" s="4">
        <f>SISWA!AA10</f>
        <v>0</v>
      </c>
      <c r="W9" s="4" t="e">
        <f>[1]ADMIN!AT10</f>
        <v>#REF!</v>
      </c>
      <c r="Y9" s="5">
        <v>7</v>
      </c>
      <c r="Z9" s="4" t="str">
        <f>[1]ADMIN!T10</f>
        <v>L</v>
      </c>
      <c r="AA9" s="4" t="str">
        <f>[1]ADMIN!W10</f>
        <v>L</v>
      </c>
      <c r="AB9" s="4" t="str">
        <f>[1]ADMIN!Z10</f>
        <v>L</v>
      </c>
      <c r="AC9" s="4" t="str">
        <f>[1]ADMIN!AC10</f>
        <v>P</v>
      </c>
      <c r="AD9" s="4" t="str">
        <f>[1]ADMIN!AF10</f>
        <v>L</v>
      </c>
      <c r="AE9" s="4" t="str">
        <f>[1]ADMIN!AI10</f>
        <v>P</v>
      </c>
      <c r="AF9" s="4" t="str">
        <f>[1]ADMIN!AL10</f>
        <v>P</v>
      </c>
      <c r="AG9" s="4" t="str">
        <f>[1]ADMIN!AO10</f>
        <v>P</v>
      </c>
      <c r="AH9" s="4" t="str">
        <f>[1]ADMIN!AR10</f>
        <v>L</v>
      </c>
      <c r="AI9" s="4" t="e">
        <f>[1]ADMIN!AU10</f>
        <v>#REF!</v>
      </c>
      <c r="AJ9" s="2">
        <v>6</v>
      </c>
      <c r="AK9" s="8" t="s">
        <v>648</v>
      </c>
      <c r="AL9" s="8" t="s">
        <v>747</v>
      </c>
      <c r="AM9" s="8" t="s">
        <v>748</v>
      </c>
      <c r="AN9" s="8"/>
      <c r="AO9" s="8"/>
      <c r="AP9" s="8"/>
      <c r="AQ9" s="8"/>
      <c r="AR9" s="8"/>
      <c r="AS9" s="8"/>
      <c r="AT9" s="8"/>
      <c r="AU9" s="8"/>
      <c r="BE9" s="3" t="s">
        <v>749</v>
      </c>
      <c r="BF9" s="3" t="s">
        <v>750</v>
      </c>
      <c r="BK9" s="3" t="s">
        <v>751</v>
      </c>
      <c r="BU9" s="3" t="s">
        <v>752</v>
      </c>
      <c r="BW9" s="3" t="s">
        <v>753</v>
      </c>
      <c r="BX9" s="3" t="s">
        <v>754</v>
      </c>
      <c r="CA9" s="3" t="e">
        <f>IF(CD1="a",DA4,IF(CD1="b",DC4,IF(CD1="c",DE4,IF(CD1="d",DG4,""))))</f>
        <v>#REF!</v>
      </c>
      <c r="CB9" s="3" t="e">
        <f>IF(CD1="a",DB4,IF(CD1="b",DD4,IF(CD1="c",DF4,IF(CD1="d",DH4,""))))</f>
        <v>#REF!</v>
      </c>
      <c r="CC9" s="3" t="e">
        <f>IF(CD1="a",DA9,IF(CD1="b",DC9,IF(CD1="c",DE9,IF(CD1="d",DG9,""))))</f>
        <v>#REF!</v>
      </c>
      <c r="CD9" s="3" t="e">
        <f>IF(CD1="a",DB9,IF(CD1="b",DD9,IF(CD1="c",DF9,IF(CD1="d",DH9,""))))</f>
        <v>#REF!</v>
      </c>
      <c r="CM9" s="3" t="s">
        <v>755</v>
      </c>
      <c r="CN9" s="3" t="s">
        <v>755</v>
      </c>
      <c r="CO9" s="3" t="s">
        <v>756</v>
      </c>
      <c r="CP9" s="3" t="s">
        <v>756</v>
      </c>
      <c r="CS9" s="3" t="e">
        <f>IF(CD2="a",DA19,IF(CD2="b",DC19,IF(CD2="c",DE19,IF(CD2="d",DG19,""))))</f>
        <v>#REF!</v>
      </c>
      <c r="CT9" s="3" t="e">
        <f>IF(CD2="a",DB19,IF(CD2="b",DD19,IF(CD2="c",DF19,IF(CD2="d",DH19,""))))</f>
        <v>#REF!</v>
      </c>
      <c r="CU9" s="3" t="e">
        <f>IF(CD2="a",DA24,IF(CD2="b",DC24,IF(CD2="c",DE24,IF(CD2="d",DG24,""))))</f>
        <v>#REF!</v>
      </c>
      <c r="CV9" s="3" t="e">
        <f>IF(CD2="a",DB24,IF(CD2="b",DD24,IF(CD2="c",DF24,IF(CD2="d",DH24,""))))</f>
        <v>#REF!</v>
      </c>
      <c r="CZ9" s="2">
        <v>2</v>
      </c>
      <c r="DA9" s="2" t="s">
        <v>757</v>
      </c>
      <c r="DB9" s="2" t="s">
        <v>758</v>
      </c>
      <c r="DC9" s="2" t="s">
        <v>759</v>
      </c>
      <c r="DD9" s="2" t="s">
        <v>760</v>
      </c>
      <c r="DE9" s="2" t="s">
        <v>761</v>
      </c>
      <c r="DF9" s="2" t="s">
        <v>762</v>
      </c>
      <c r="DG9" s="2" t="s">
        <v>763</v>
      </c>
      <c r="DH9" s="2" t="s">
        <v>764</v>
      </c>
    </row>
    <row r="10" spans="1:112">
      <c r="A10" s="5">
        <v>8</v>
      </c>
      <c r="B10" s="4">
        <f>SISWA!B11</f>
        <v>19835</v>
      </c>
      <c r="C10" s="4">
        <f>SISWA!E11</f>
        <v>19634</v>
      </c>
      <c r="D10" s="4">
        <f>SISWA!H11</f>
        <v>19541</v>
      </c>
      <c r="E10" s="4">
        <f>SISWA!K11</f>
        <v>19593</v>
      </c>
      <c r="F10" s="4">
        <f>SISWA!N11</f>
        <v>19542</v>
      </c>
      <c r="G10" s="4">
        <f>SISWA!Q11</f>
        <v>19587</v>
      </c>
      <c r="H10" s="4">
        <f>SISWA!T11</f>
        <v>19800</v>
      </c>
      <c r="I10" s="4">
        <f>SISWA!W11</f>
        <v>19710</v>
      </c>
      <c r="J10" s="4">
        <f>SISWA!Z11</f>
        <v>0</v>
      </c>
      <c r="K10" s="4" t="e">
        <f>[1]ADMIN!AS11</f>
        <v>#REF!</v>
      </c>
      <c r="M10" s="5">
        <v>8</v>
      </c>
      <c r="N10" s="4" t="str">
        <f>SISWA!C11</f>
        <v>AUREL IRSYAD TRISEPTHI</v>
      </c>
      <c r="O10" s="4" t="str">
        <f>SISWA!F11</f>
        <v>FAIRUZ AKBAR AL BUKHORI</v>
      </c>
      <c r="P10" s="4" t="str">
        <f>SISWA!I11</f>
        <v>ASMORO RIZKY KANDI</v>
      </c>
      <c r="Q10" s="4" t="str">
        <f>SISWA!L11</f>
        <v>HASANATUL MAGHFIRO</v>
      </c>
      <c r="R10" s="4" t="str">
        <f>SISWA!O11</f>
        <v>AULIA ZAHRA RAMADHANI SAHIDAH</v>
      </c>
      <c r="S10" s="4" t="str">
        <f>SISWA!R11</f>
        <v>CATHARINA CYNTHIA CAROLINE</v>
      </c>
      <c r="T10" s="4" t="str">
        <f>SISWA!U11</f>
        <v>DIVA CLARA PUSPITA</v>
      </c>
      <c r="U10" s="4" t="str">
        <f>SISWA!X11</f>
        <v>BAGAS RIZKY PUTRA WARDANA</v>
      </c>
      <c r="V10" s="4">
        <f>SISWA!AA11</f>
        <v>0</v>
      </c>
      <c r="W10" s="4" t="e">
        <f>[1]ADMIN!AT11</f>
        <v>#REF!</v>
      </c>
      <c r="Y10" s="5">
        <v>8</v>
      </c>
      <c r="Z10" s="4" t="str">
        <f>[1]ADMIN!T11</f>
        <v>L</v>
      </c>
      <c r="AA10" s="4" t="str">
        <f>[1]ADMIN!W11</f>
        <v>P</v>
      </c>
      <c r="AB10" s="4" t="str">
        <f>[1]ADMIN!Z11</f>
        <v>P</v>
      </c>
      <c r="AC10" s="4" t="str">
        <f>[1]ADMIN!AC11</f>
        <v>L</v>
      </c>
      <c r="AD10" s="4" t="str">
        <f>[1]ADMIN!AF11</f>
        <v>P</v>
      </c>
      <c r="AE10" s="4" t="str">
        <f>[1]ADMIN!AI11</f>
        <v>P</v>
      </c>
      <c r="AF10" s="4" t="str">
        <f>[1]ADMIN!AL11</f>
        <v>P</v>
      </c>
      <c r="AG10" s="4" t="str">
        <f>[1]ADMIN!AO11</f>
        <v>L</v>
      </c>
      <c r="AH10" s="4" t="str">
        <f>[1]ADMIN!AR11</f>
        <v>P</v>
      </c>
      <c r="AI10" s="4" t="e">
        <f>[1]ADMIN!AU11</f>
        <v>#REF!</v>
      </c>
      <c r="AJ10" s="2">
        <v>7</v>
      </c>
      <c r="AK10" s="8" t="s">
        <v>765</v>
      </c>
      <c r="AL10" s="8"/>
      <c r="AM10" s="8"/>
      <c r="AN10" s="8"/>
      <c r="AO10" s="8"/>
      <c r="AP10" s="8"/>
      <c r="AQ10" s="8"/>
      <c r="AR10" s="8"/>
      <c r="AS10" s="8"/>
      <c r="AT10" s="8"/>
      <c r="AU10" s="8"/>
      <c r="CA10" s="3" t="e">
        <f>IF(CE1="a",DA3,IF(CE1="b",DC3,IF(CE1="c",DE3,IF(CE1="d",DG3,""))))</f>
        <v>#REF!</v>
      </c>
      <c r="CB10" s="3" t="e">
        <f>IF(CE1="a",DB3,IF(CE1="b",DD3,IF(CE1="c",DF3,IF(CE1="d",DH3,""))))</f>
        <v>#REF!</v>
      </c>
      <c r="CC10" s="3" t="e">
        <f>IF(CE1="a",DA8,IF(CE1="b",DC8,IF(CE1="c",DE8,IF(CE1="d",DG8,""))))</f>
        <v>#REF!</v>
      </c>
      <c r="CD10" s="3" t="e">
        <f>IF(CE1="a",DB8,IF(CE1="b",DD8,IF(CE1="c",DF8,IF(CE1="d",DH8,""))))</f>
        <v>#REF!</v>
      </c>
      <c r="CM10" s="3" t="s">
        <v>766</v>
      </c>
      <c r="CN10" s="3" t="s">
        <v>766</v>
      </c>
      <c r="CO10" s="3" t="s">
        <v>767</v>
      </c>
      <c r="CP10" s="3" t="s">
        <v>767</v>
      </c>
      <c r="CS10" s="3" t="e">
        <f>IF(CE2="a",DA18,IF(CE2="b",DC18,IF(CE2="c",DE18,IF(CE2="d",DG18,""))))</f>
        <v>#REF!</v>
      </c>
      <c r="CT10" s="3" t="e">
        <f>IF(CE2="a",DB18,IF(CE2="b",DD18,IF(CE2="c",DF18,IF(CE2="d",DH18,""))))</f>
        <v>#REF!</v>
      </c>
      <c r="CU10" s="3" t="e">
        <f>IF(CE2="a",DA23,IF(CE2="b",DC23,IF(CE2="c",DE23,IF(CE2="d",DG23,""))))</f>
        <v>#REF!</v>
      </c>
      <c r="CV10" s="3" t="e">
        <f>IF(CE2="a",DB23,IF(CE2="b",DD23,IF(CE2="c",DF23,IF(CE2="d",DH23,""))))</f>
        <v>#REF!</v>
      </c>
    </row>
    <row r="11" spans="1:112">
      <c r="A11" s="5">
        <v>9</v>
      </c>
      <c r="B11" s="4">
        <f>SISWA!B12</f>
        <v>19628</v>
      </c>
      <c r="C11" s="4">
        <f>SISWA!E12</f>
        <v>19590</v>
      </c>
      <c r="D11" s="4">
        <f>SISWA!H12</f>
        <v>19794</v>
      </c>
      <c r="E11" s="4">
        <f>SISWA!K12</f>
        <v>19805</v>
      </c>
      <c r="F11" s="4">
        <f>SISWA!N12</f>
        <v>19625</v>
      </c>
      <c r="G11" s="4">
        <f>SISWA!Q12</f>
        <v>19712</v>
      </c>
      <c r="H11" s="4">
        <f>SISWA!T12</f>
        <v>19802</v>
      </c>
      <c r="I11" s="4">
        <f>SISWA!W12</f>
        <v>19795</v>
      </c>
      <c r="J11" s="4">
        <f>SISWA!Z12</f>
        <v>0</v>
      </c>
      <c r="K11" s="4" t="e">
        <f>[1]ADMIN!AS12</f>
        <v>#REF!</v>
      </c>
      <c r="M11" s="5">
        <v>9</v>
      </c>
      <c r="N11" s="4" t="str">
        <f>SISWA!C12</f>
        <v>CINDY FACHRIA</v>
      </c>
      <c r="O11" s="4" t="str">
        <f>SISWA!F12</f>
        <v>FERNANDA AYU APRILIA ROSITA</v>
      </c>
      <c r="P11" s="4" t="str">
        <f>SISWA!I12</f>
        <v>AYU QURROTU AINI</v>
      </c>
      <c r="Q11" s="4" t="str">
        <f>SISWA!L12</f>
        <v>HASYIM AL HADDAD</v>
      </c>
      <c r="R11" s="4" t="str">
        <f>SISWA!O12</f>
        <v>BIMA KHARISMA</v>
      </c>
      <c r="S11" s="4" t="str">
        <f>SISWA!R12</f>
        <v>CHELSAFIA RESITA AYU</v>
      </c>
      <c r="T11" s="4" t="str">
        <f>SISWA!U12</f>
        <v>DONI FIRMANSAH PUTRA</v>
      </c>
      <c r="U11" s="4" t="str">
        <f>SISWA!X12</f>
        <v>BILVA ZAKYA FAHIRA</v>
      </c>
      <c r="V11" s="4">
        <f>SISWA!AA12</f>
        <v>0</v>
      </c>
      <c r="W11" s="4" t="e">
        <f>[1]ADMIN!AT12</f>
        <v>#REF!</v>
      </c>
      <c r="Y11" s="5">
        <v>9</v>
      </c>
      <c r="Z11" s="4" t="str">
        <f>[1]ADMIN!T12</f>
        <v>L</v>
      </c>
      <c r="AA11" s="4" t="str">
        <f>[1]ADMIN!W12</f>
        <v>L</v>
      </c>
      <c r="AB11" s="4" t="str">
        <f>[1]ADMIN!Z12</f>
        <v>L</v>
      </c>
      <c r="AC11" s="4" t="str">
        <f>[1]ADMIN!AC12</f>
        <v>P</v>
      </c>
      <c r="AD11" s="4" t="str">
        <f>[1]ADMIN!AF12</f>
        <v>P</v>
      </c>
      <c r="AE11" s="4" t="str">
        <f>[1]ADMIN!AI12</f>
        <v>L</v>
      </c>
      <c r="AF11" s="4" t="str">
        <f>[1]ADMIN!AL12</f>
        <v>P</v>
      </c>
      <c r="AG11" s="4" t="str">
        <f>[1]ADMIN!AO12</f>
        <v>P</v>
      </c>
      <c r="AH11" s="4" t="str">
        <f>[1]ADMIN!AR12</f>
        <v>L</v>
      </c>
      <c r="AI11" s="4" t="e">
        <f>[1]ADMIN!AU12</f>
        <v>#REF!</v>
      </c>
      <c r="AJ11" s="2">
        <v>8</v>
      </c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CA11" s="3" t="e">
        <f>IF(CE1="a",DA4,IF(CE1="b",DC4,IF(CE1="c",DE4,IF(CE1="d",DG4,""))))</f>
        <v>#REF!</v>
      </c>
      <c r="CB11" s="3" t="e">
        <f>IF(CE1="a",DB4,IF(CE1="b",DD4,IF(CE1="c",DF4,IF(CE1="d",DH4,""))))</f>
        <v>#REF!</v>
      </c>
      <c r="CC11" s="3" t="e">
        <f>IF(CE1="a",DA9,IF(CE1="b",DC9,IF(CE1="c",DE9,IF(CE1="d",DG9,""))))</f>
        <v>#REF!</v>
      </c>
      <c r="CD11" s="3" t="e">
        <f>IF(CE1="a",DB9,IF(CE1="b",DD9,IF(CE1="c",DF9,IF(CE1="d",DH9,""))))</f>
        <v>#REF!</v>
      </c>
      <c r="CM11" s="3" t="s">
        <v>768</v>
      </c>
      <c r="CN11" s="3" t="s">
        <v>768</v>
      </c>
      <c r="CO11" s="3" t="s">
        <v>769</v>
      </c>
      <c r="CP11" s="3" t="s">
        <v>769</v>
      </c>
      <c r="CS11" s="3" t="e">
        <f>IF(CE2="a",DA19,IF(CE2="b",DC19,IF(CE2="c",DE19,IF(CE2="d",DG19,""))))</f>
        <v>#REF!</v>
      </c>
      <c r="CT11" s="3" t="e">
        <f>IF(CE2="a",DB19,IF(CE2="b",DD19,IF(CE2="c",DF19,IF(CE2="d",DH19,""))))</f>
        <v>#REF!</v>
      </c>
      <c r="CU11" s="3" t="e">
        <f>IF(CE2="a",DA24,IF(CE2="b",DC24,IF(CE2="c",DE24,IF(CE2="d",DG24,""))))</f>
        <v>#REF!</v>
      </c>
      <c r="CV11" s="3" t="e">
        <f>IF(CE2="a",DB24,IF(CE2="b",DD24,IF(CE2="c",DF24,IF(CE2="d",DH24,""))))</f>
        <v>#REF!</v>
      </c>
      <c r="CZ11" s="2" t="s">
        <v>770</v>
      </c>
    </row>
    <row r="12" spans="1:112">
      <c r="A12" s="5">
        <v>10</v>
      </c>
      <c r="B12" s="4">
        <f>SISWA!B13</f>
        <v>19758</v>
      </c>
      <c r="C12" s="4">
        <f>SISWA!E13</f>
        <v>19387</v>
      </c>
      <c r="D12" s="4">
        <f>SISWA!H13</f>
        <v>19665</v>
      </c>
      <c r="E12" s="4">
        <f>SISWA!K13</f>
        <v>19846</v>
      </c>
      <c r="F12" s="4">
        <f>SISWA!N13</f>
        <v>19761</v>
      </c>
      <c r="G12" s="4">
        <f>SISWA!Q13</f>
        <v>19756</v>
      </c>
      <c r="H12" s="4">
        <f>SISWA!T13</f>
        <v>19673</v>
      </c>
      <c r="I12" s="4">
        <f>SISWA!W13</f>
        <v>19796</v>
      </c>
      <c r="J12" s="4">
        <f>SISWA!Z13</f>
        <v>0</v>
      </c>
      <c r="K12" s="4" t="e">
        <f>[1]ADMIN!AS13</f>
        <v>#REF!</v>
      </c>
      <c r="M12" s="5">
        <v>10</v>
      </c>
      <c r="N12" s="4" t="str">
        <f>SISWA!C13</f>
        <v>DEVANO ANUGRAH ADZANI</v>
      </c>
      <c r="O12" s="4" t="str">
        <f>SISWA!F13</f>
        <v>GALI JALAS PAMUNGKAS</v>
      </c>
      <c r="P12" s="4" t="str">
        <f>SISWA!I13</f>
        <v>AZMI HAMIDAH ARYANA PUTRI</v>
      </c>
      <c r="Q12" s="4" t="str">
        <f>SISWA!L13</f>
        <v>HELNISA DWI KRISNAWATI</v>
      </c>
      <c r="R12" s="4" t="str">
        <f>SISWA!O13</f>
        <v>DINI RIZKI AULIAWATI</v>
      </c>
      <c r="S12" s="4" t="str">
        <f>SISWA!R13</f>
        <v>CINDY LOVIARISMA</v>
      </c>
      <c r="T12" s="4" t="str">
        <f>SISWA!U13</f>
        <v>FIRDAUS RAMADHANI TRIANDI</v>
      </c>
      <c r="U12" s="4" t="str">
        <f>SISWA!X13</f>
        <v>CLARISSA MARSANTI</v>
      </c>
      <c r="V12" s="4">
        <f>SISWA!AA13</f>
        <v>0</v>
      </c>
      <c r="W12" s="4" t="e">
        <f>[1]ADMIN!AT13</f>
        <v>#REF!</v>
      </c>
      <c r="Y12" s="5">
        <v>10</v>
      </c>
      <c r="Z12" s="4" t="str">
        <f>[1]ADMIN!T13</f>
        <v>L</v>
      </c>
      <c r="AA12" s="4" t="str">
        <f>[1]ADMIN!W13</f>
        <v>P</v>
      </c>
      <c r="AB12" s="4" t="str">
        <f>[1]ADMIN!Z13</f>
        <v>P</v>
      </c>
      <c r="AC12" s="4" t="str">
        <f>[1]ADMIN!AC13</f>
        <v>L</v>
      </c>
      <c r="AD12" s="4" t="str">
        <f>[1]ADMIN!AF13</f>
        <v>P</v>
      </c>
      <c r="AE12" s="4" t="str">
        <f>[1]ADMIN!AI13</f>
        <v>L</v>
      </c>
      <c r="AF12" s="4" t="str">
        <f>[1]ADMIN!AL13</f>
        <v>L</v>
      </c>
      <c r="AG12" s="4" t="str">
        <f>[1]ADMIN!AO13</f>
        <v>L</v>
      </c>
      <c r="AH12" s="4" t="str">
        <f>[1]ADMIN!AR13</f>
        <v>L</v>
      </c>
      <c r="AI12" s="4" t="e">
        <f>[1]ADMIN!AU13</f>
        <v>#REF!</v>
      </c>
      <c r="AJ12" s="2">
        <v>9</v>
      </c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CM12" s="3" t="s">
        <v>771</v>
      </c>
      <c r="CN12" s="3" t="s">
        <v>772</v>
      </c>
      <c r="CO12" s="3" t="s">
        <v>773</v>
      </c>
      <c r="CP12" s="3" t="s">
        <v>773</v>
      </c>
      <c r="DA12" s="2" t="s">
        <v>523</v>
      </c>
      <c r="DB12" s="2" t="s">
        <v>524</v>
      </c>
      <c r="DC12" s="2" t="s">
        <v>525</v>
      </c>
      <c r="DD12" s="2" t="s">
        <v>526</v>
      </c>
      <c r="DE12" s="2" t="s">
        <v>527</v>
      </c>
      <c r="DF12" s="2" t="s">
        <v>528</v>
      </c>
      <c r="DG12" s="2" t="s">
        <v>529</v>
      </c>
      <c r="DH12" s="2" t="s">
        <v>530</v>
      </c>
    </row>
    <row r="13" spans="1:112" s="1" customFormat="1">
      <c r="A13" s="6">
        <v>11</v>
      </c>
      <c r="B13" s="4">
        <f>SISWA!B14</f>
        <v>19715</v>
      </c>
      <c r="C13" s="4">
        <f>SISWA!E14</f>
        <v>19636</v>
      </c>
      <c r="D13" s="4">
        <f>SISWA!H14</f>
        <v>19752</v>
      </c>
      <c r="E13" s="4">
        <f>SISWA!K14</f>
        <v>19640</v>
      </c>
      <c r="F13" s="4">
        <f>SISWA!N14</f>
        <v>19631</v>
      </c>
      <c r="G13" s="4">
        <f>SISWA!Q14</f>
        <v>19757</v>
      </c>
      <c r="H13" s="4">
        <f>SISWA!T14</f>
        <v>19765</v>
      </c>
      <c r="I13" s="4">
        <f>SISWA!W14</f>
        <v>19760</v>
      </c>
      <c r="J13" s="4">
        <f>SISWA!Z14</f>
        <v>0</v>
      </c>
      <c r="K13" s="7" t="e">
        <f>[1]ADMIN!AS14</f>
        <v>#REF!</v>
      </c>
      <c r="M13" s="6">
        <v>11</v>
      </c>
      <c r="N13" s="4" t="str">
        <f>SISWA!C14</f>
        <v>DIENA AZZAHRA</v>
      </c>
      <c r="O13" s="4" t="str">
        <f>SISWA!F14</f>
        <v>GILANG VERYS RABANI PRAYOGA</v>
      </c>
      <c r="P13" s="4" t="str">
        <f>SISWA!I14</f>
        <v>BACHARUDDIN FARREL AL TSAQIB</v>
      </c>
      <c r="Q13" s="4" t="str">
        <f>SISWA!L14</f>
        <v>INDRI NUR AISAH</v>
      </c>
      <c r="R13" s="4" t="str">
        <f>SISWA!O14</f>
        <v>DIVA AURELYA PUTRI</v>
      </c>
      <c r="S13" s="4" t="str">
        <f>SISWA!R14</f>
        <v>CRISTIAN RAFI SAPUTRA</v>
      </c>
      <c r="T13" s="4" t="str">
        <f>SISWA!U14</f>
        <v>FITRI RAMADANI</v>
      </c>
      <c r="U13" s="4" t="str">
        <f>SISWA!X14</f>
        <v>DINDA RAHMANIA PUTRI</v>
      </c>
      <c r="V13" s="4">
        <f>SISWA!AA14</f>
        <v>0</v>
      </c>
      <c r="W13" s="7" t="e">
        <f>[1]ADMIN!AT14</f>
        <v>#REF!</v>
      </c>
      <c r="Y13" s="6">
        <v>11</v>
      </c>
      <c r="Z13" s="7" t="str">
        <f>[1]ADMIN!T14</f>
        <v>L</v>
      </c>
      <c r="AA13" s="7" t="str">
        <f>[1]ADMIN!W14</f>
        <v>L</v>
      </c>
      <c r="AB13" s="7" t="str">
        <f>[1]ADMIN!Z14</f>
        <v>L</v>
      </c>
      <c r="AC13" s="7" t="str">
        <f>[1]ADMIN!AC14</f>
        <v>P</v>
      </c>
      <c r="AD13" s="7" t="str">
        <f>[1]ADMIN!AF14</f>
        <v>P</v>
      </c>
      <c r="AE13" s="7" t="str">
        <f>[1]ADMIN!AI14</f>
        <v>L</v>
      </c>
      <c r="AF13" s="7" t="str">
        <f>[1]ADMIN!AL14</f>
        <v>P</v>
      </c>
      <c r="AG13" s="7" t="str">
        <f>[1]ADMIN!AO14</f>
        <v>P</v>
      </c>
      <c r="AH13" s="7" t="str">
        <f>[1]ADMIN!AR14</f>
        <v>P</v>
      </c>
      <c r="AI13" s="7" t="e">
        <f>[1]ADMIN!AU14</f>
        <v>#REF!</v>
      </c>
      <c r="AJ13" s="1">
        <v>10</v>
      </c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 t="s">
        <v>774</v>
      </c>
      <c r="CP13" s="10" t="s">
        <v>775</v>
      </c>
      <c r="CQ13" s="10"/>
      <c r="CR13" s="10"/>
      <c r="CS13" s="10"/>
      <c r="CT13" s="10"/>
      <c r="CU13" s="10"/>
      <c r="CV13" s="10"/>
      <c r="CW13" s="10"/>
      <c r="CX13" s="10"/>
      <c r="CZ13" s="1">
        <v>1</v>
      </c>
    </row>
    <row r="14" spans="1:112">
      <c r="A14" s="5">
        <v>12</v>
      </c>
      <c r="B14" s="4">
        <f>SISWA!B15</f>
        <v>19345</v>
      </c>
      <c r="C14" s="4">
        <f>SISWA!E15</f>
        <v>19845</v>
      </c>
      <c r="D14" s="4">
        <f>SISWA!H15</f>
        <v>19667</v>
      </c>
      <c r="E14" s="4">
        <f>SISWA!K15</f>
        <v>19599</v>
      </c>
      <c r="F14" s="4">
        <f>SISWA!N15</f>
        <v>19632</v>
      </c>
      <c r="G14" s="4">
        <f>SISWA!Q15</f>
        <v>19714</v>
      </c>
      <c r="H14" s="4">
        <f>SISWA!T15</f>
        <v>19549</v>
      </c>
      <c r="I14" s="4">
        <f>SISWA!W15</f>
        <v>19801</v>
      </c>
      <c r="J14" s="4">
        <f>SISWA!Z15</f>
        <v>0</v>
      </c>
      <c r="K14" s="4" t="e">
        <f>[1]ADMIN!AS15</f>
        <v>#REF!</v>
      </c>
      <c r="M14" s="5">
        <v>12</v>
      </c>
      <c r="N14" s="4" t="str">
        <f>SISWA!C15</f>
        <v>FADIA NABILA RIZKY</v>
      </c>
      <c r="O14" s="4" t="str">
        <f>SISWA!F15</f>
        <v>HAYMAN NABIL BAHASUAN</v>
      </c>
      <c r="P14" s="4" t="str">
        <f>SISWA!I15</f>
        <v>BAGAS SAPUTRA</v>
      </c>
      <c r="Q14" s="4" t="str">
        <f>SISWA!L15</f>
        <v>JUMROTUN NISA</v>
      </c>
      <c r="R14" s="4" t="str">
        <f>SISWA!O15</f>
        <v>DUTA SURYAWAN PUTRA</v>
      </c>
      <c r="S14" s="4" t="str">
        <f>SISWA!R15</f>
        <v>DAYINTA AMARANGGANA RARAS</v>
      </c>
      <c r="T14" s="4" t="str">
        <f>SISWA!U15</f>
        <v>HAFIFAH</v>
      </c>
      <c r="U14" s="4" t="str">
        <f>SISWA!X15</f>
        <v>DIVA NUR AZIZAH</v>
      </c>
      <c r="V14" s="4">
        <f>SISWA!AA15</f>
        <v>0</v>
      </c>
      <c r="W14" s="4" t="e">
        <f>[1]ADMIN!AT15</f>
        <v>#REF!</v>
      </c>
      <c r="Y14" s="5">
        <v>12</v>
      </c>
      <c r="Z14" s="4" t="str">
        <f>[1]ADMIN!T15</f>
        <v>P</v>
      </c>
      <c r="AA14" s="4" t="str">
        <f>[1]ADMIN!W15</f>
        <v>L</v>
      </c>
      <c r="AB14" s="4" t="str">
        <f>[1]ADMIN!Z15</f>
        <v>P</v>
      </c>
      <c r="AC14" s="4" t="str">
        <f>[1]ADMIN!AC15</f>
        <v>P</v>
      </c>
      <c r="AD14" s="4" t="str">
        <f>[1]ADMIN!AF15</f>
        <v>P</v>
      </c>
      <c r="AE14" s="4" t="str">
        <f>[1]ADMIN!AI15</f>
        <v>P</v>
      </c>
      <c r="AF14" s="4" t="str">
        <f>[1]ADMIN!AL15</f>
        <v>P</v>
      </c>
      <c r="AG14" s="4" t="str">
        <f>[1]ADMIN!AO15</f>
        <v>L</v>
      </c>
      <c r="AH14" s="4" t="str">
        <f>[1]ADMIN!AR15</f>
        <v>P</v>
      </c>
      <c r="AI14" s="4" t="e">
        <f>[1]ADMIN!AU15</f>
        <v>#REF!</v>
      </c>
      <c r="BZ14" s="10" t="e">
        <f>[1]ADMIN!O19</f>
        <v>#REF!</v>
      </c>
      <c r="CA14" s="3" t="s">
        <v>519</v>
      </c>
      <c r="CB14" s="12" t="e">
        <f>MID(BZ14,1,1)</f>
        <v>#REF!</v>
      </c>
      <c r="CC14" s="12" t="e">
        <f>MID(BZ14,2,1)</f>
        <v>#REF!</v>
      </c>
      <c r="CD14" s="12" t="e">
        <f>MID(BZ14,3,1)</f>
        <v>#REF!</v>
      </c>
      <c r="CE14" s="12" t="e">
        <f>MID(BZ14,4,1)</f>
        <v>#REF!</v>
      </c>
      <c r="CZ14" s="2">
        <v>2</v>
      </c>
    </row>
    <row r="15" spans="1:112">
      <c r="A15" s="5">
        <v>13</v>
      </c>
      <c r="B15" s="4">
        <f>SISWA!B16</f>
        <v>19589</v>
      </c>
      <c r="C15" s="4">
        <f>SISWA!E16</f>
        <v>19766</v>
      </c>
      <c r="D15" s="4">
        <f>SISWA!H16</f>
        <v>19753</v>
      </c>
      <c r="E15" s="4">
        <f>SISWA!K16</f>
        <v>19641</v>
      </c>
      <c r="F15" s="4">
        <f>SISWA!N16</f>
        <v>19717</v>
      </c>
      <c r="G15" s="4">
        <f>SISWA!Q16</f>
        <v>19762</v>
      </c>
      <c r="H15" s="4">
        <f>SISWA!T16</f>
        <v>19639</v>
      </c>
      <c r="I15" s="4">
        <f>SISWA!W16</f>
        <v>19803</v>
      </c>
      <c r="J15" s="4">
        <f>SISWA!Z16</f>
        <v>0</v>
      </c>
      <c r="K15" s="4" t="e">
        <f>[1]ADMIN!AS16</f>
        <v>#REF!</v>
      </c>
      <c r="M15" s="5">
        <v>13</v>
      </c>
      <c r="N15" s="4" t="str">
        <f>SISWA!C16</f>
        <v>FAUZIAH AMELIA HARIADI</v>
      </c>
      <c r="O15" s="4" t="str">
        <f>SISWA!F16</f>
        <v>IRWAN DANISWARA</v>
      </c>
      <c r="P15" s="4" t="str">
        <f>SISWA!I16</f>
        <v>BAGUS REVALDY PUTRA MARZUKI</v>
      </c>
      <c r="Q15" s="4" t="str">
        <f>SISWA!L16</f>
        <v>KAMILA FITRIA ROCHMAH</v>
      </c>
      <c r="R15" s="4" t="str">
        <f>SISWA!O16</f>
        <v>ERLIN DIA TRAMININGSIH</v>
      </c>
      <c r="S15" s="4" t="str">
        <f>SISWA!R16</f>
        <v>DIVA AYU JUWITA PRATIWI</v>
      </c>
      <c r="T15" s="4" t="str">
        <f>SISWA!U16</f>
        <v>HAQ LUQMANUL HAKIM</v>
      </c>
      <c r="U15" s="4" t="str">
        <f>SISWA!X16</f>
        <v>ERIKA DWI JAYANTI RD</v>
      </c>
      <c r="V15" s="4">
        <f>SISWA!AA16</f>
        <v>0</v>
      </c>
      <c r="W15" s="4" t="e">
        <f>[1]ADMIN!AT16</f>
        <v>#REF!</v>
      </c>
      <c r="Y15" s="5">
        <v>13</v>
      </c>
      <c r="Z15" s="4" t="str">
        <f>[1]ADMIN!T16</f>
        <v>L</v>
      </c>
      <c r="AA15" s="4" t="str">
        <f>[1]ADMIN!W16</f>
        <v>L</v>
      </c>
      <c r="AB15" s="4" t="str">
        <f>[1]ADMIN!Z16</f>
        <v>L</v>
      </c>
      <c r="AC15" s="4" t="str">
        <f>[1]ADMIN!AC16</f>
        <v>P</v>
      </c>
      <c r="AD15" s="4" t="str">
        <f>[1]ADMIN!AF16</f>
        <v>L</v>
      </c>
      <c r="AE15" s="4" t="str">
        <f>[1]ADMIN!AI16</f>
        <v>P</v>
      </c>
      <c r="AF15" s="4" t="str">
        <f>[1]ADMIN!AL16</f>
        <v>L</v>
      </c>
      <c r="AG15" s="4" t="str">
        <f>[1]ADMIN!AO16</f>
        <v>L</v>
      </c>
      <c r="AH15" s="4" t="str">
        <f>[1]ADMIN!AR16</f>
        <v>L</v>
      </c>
      <c r="AI15" s="4" t="e">
        <f>[1]ADMIN!AU16</f>
        <v>#REF!</v>
      </c>
      <c r="AJ15" s="2" t="s">
        <v>776</v>
      </c>
      <c r="BZ15" s="10" t="e">
        <f>[1]ADMIN!O26</f>
        <v>#REF!</v>
      </c>
      <c r="CA15" s="3" t="s">
        <v>522</v>
      </c>
      <c r="CB15" s="12" t="e">
        <f>MID(BZ15,1,1)</f>
        <v>#REF!</v>
      </c>
      <c r="CC15" s="12" t="e">
        <f>MID(BZ15,2,1)</f>
        <v>#REF!</v>
      </c>
      <c r="CD15" s="12" t="e">
        <f>MID(BZ15,3,1)</f>
        <v>#REF!</v>
      </c>
      <c r="CE15" s="12" t="e">
        <f>MID(BZ15,4,1)</f>
        <v>#REF!</v>
      </c>
    </row>
    <row r="16" spans="1:112">
      <c r="A16" s="5">
        <v>14</v>
      </c>
      <c r="B16" s="4">
        <f>SISWA!B17</f>
        <v>19718</v>
      </c>
      <c r="C16" s="4">
        <f>SISWA!E17</f>
        <v>19768</v>
      </c>
      <c r="D16" s="4">
        <f>SISWA!H17</f>
        <v>19627</v>
      </c>
      <c r="E16" s="4">
        <f>SISWA!K17</f>
        <v>19553</v>
      </c>
      <c r="F16" s="4">
        <f>SISWA!N17</f>
        <v>19840</v>
      </c>
      <c r="G16" s="4">
        <f>SISWA!Q17</f>
        <v>19547</v>
      </c>
      <c r="H16" s="4">
        <f>SISWA!T17</f>
        <v>19675</v>
      </c>
      <c r="I16" s="4">
        <f>SISWA!W17</f>
        <v>19839</v>
      </c>
      <c r="J16" s="4">
        <f>SISWA!Z17</f>
        <v>0</v>
      </c>
      <c r="K16" s="4" t="e">
        <f>[1]ADMIN!AS17</f>
        <v>#REF!</v>
      </c>
      <c r="M16" s="5">
        <v>14</v>
      </c>
      <c r="N16" s="4" t="str">
        <f>SISWA!C17</f>
        <v>FILLENCIA FAIRUZ ZAHRA</v>
      </c>
      <c r="O16" s="4" t="str">
        <f>SISWA!F17</f>
        <v>JAMILAH KHOIRUNNISA</v>
      </c>
      <c r="P16" s="4" t="str">
        <f>SISWA!I17</f>
        <v>BUNGA NAFTALI HAWA RISWANA</v>
      </c>
      <c r="Q16" s="4" t="str">
        <f>SISWA!L17</f>
        <v>M. DHIMAZ ASSA RAFLIANSYAH</v>
      </c>
      <c r="R16" s="4" t="str">
        <f>SISWA!O17</f>
        <v>FEBRI BUDI SETIYAWAN</v>
      </c>
      <c r="S16" s="4" t="str">
        <f>SISWA!R17</f>
        <v>DZIKRINA AURELLIA PUTRI YONA A</v>
      </c>
      <c r="T16" s="4" t="str">
        <f>SISWA!U17</f>
        <v>INDRA RACHMAN</v>
      </c>
      <c r="U16" s="4" t="str">
        <f>SISWA!X17</f>
        <v>FANISA</v>
      </c>
      <c r="V16" s="4">
        <f>SISWA!AA17</f>
        <v>0</v>
      </c>
      <c r="W16" s="4" t="e">
        <f>[1]ADMIN!AT17</f>
        <v>#REF!</v>
      </c>
      <c r="Y16" s="5">
        <v>14</v>
      </c>
      <c r="Z16" s="4" t="str">
        <f>[1]ADMIN!T17</f>
        <v>L</v>
      </c>
      <c r="AA16" s="4" t="str">
        <f>[1]ADMIN!W17</f>
        <v>L</v>
      </c>
      <c r="AB16" s="4" t="str">
        <f>[1]ADMIN!Z17</f>
        <v>L</v>
      </c>
      <c r="AC16" s="4" t="str">
        <f>[1]ADMIN!AC17</f>
        <v>P</v>
      </c>
      <c r="AD16" s="4" t="str">
        <f>[1]ADMIN!AF17</f>
        <v>P</v>
      </c>
      <c r="AE16" s="4" t="str">
        <f>[1]ADMIN!AI17</f>
        <v>L</v>
      </c>
      <c r="AF16" s="4" t="str">
        <f>[1]ADMIN!AL17</f>
        <v>L</v>
      </c>
      <c r="AG16" s="4" t="str">
        <f>[1]ADMIN!AO17</f>
        <v>L</v>
      </c>
      <c r="AH16" s="4" t="str">
        <f>[1]ADMIN!AR17</f>
        <v>L</v>
      </c>
      <c r="AI16" s="4" t="e">
        <f>[1]ADMIN!AU17</f>
        <v>#REF!</v>
      </c>
      <c r="AK16" s="3" t="s">
        <v>531</v>
      </c>
      <c r="AL16" s="3" t="s">
        <v>532</v>
      </c>
      <c r="AM16" s="3" t="s">
        <v>533</v>
      </c>
      <c r="AN16" s="3" t="s">
        <v>534</v>
      </c>
      <c r="AO16" s="3" t="s">
        <v>535</v>
      </c>
      <c r="AP16" s="3" t="s">
        <v>536</v>
      </c>
      <c r="AQ16" s="3" t="s">
        <v>537</v>
      </c>
      <c r="AR16" s="3" t="s">
        <v>538</v>
      </c>
      <c r="AS16" s="3" t="s">
        <v>539</v>
      </c>
      <c r="AT16" s="3" t="s">
        <v>540</v>
      </c>
      <c r="AU16" s="3" t="s">
        <v>541</v>
      </c>
      <c r="AV16" s="3" t="s">
        <v>542</v>
      </c>
      <c r="AW16" s="3" t="s">
        <v>543</v>
      </c>
      <c r="AX16" s="3" t="s">
        <v>544</v>
      </c>
      <c r="AY16" s="3" t="s">
        <v>545</v>
      </c>
      <c r="AZ16" s="3" t="s">
        <v>546</v>
      </c>
      <c r="BA16" s="3" t="s">
        <v>547</v>
      </c>
      <c r="BB16" s="3" t="s">
        <v>548</v>
      </c>
      <c r="BC16" s="3" t="s">
        <v>549</v>
      </c>
      <c r="BD16" s="3" t="s">
        <v>550</v>
      </c>
      <c r="BE16" s="3" t="s">
        <v>551</v>
      </c>
      <c r="BF16" s="3" t="s">
        <v>552</v>
      </c>
      <c r="BG16" s="3" t="s">
        <v>553</v>
      </c>
      <c r="BH16" s="3" t="s">
        <v>554</v>
      </c>
      <c r="BI16" s="3" t="s">
        <v>555</v>
      </c>
      <c r="BJ16" s="3" t="s">
        <v>556</v>
      </c>
      <c r="BK16" s="3" t="s">
        <v>557</v>
      </c>
      <c r="BL16" s="3" t="s">
        <v>558</v>
      </c>
      <c r="BM16" s="3" t="s">
        <v>559</v>
      </c>
      <c r="BN16" s="3" t="s">
        <v>560</v>
      </c>
      <c r="BO16" s="3" t="s">
        <v>561</v>
      </c>
      <c r="BP16" s="3" t="s">
        <v>562</v>
      </c>
      <c r="BQ16" s="3" t="s">
        <v>563</v>
      </c>
      <c r="BR16" s="3" t="s">
        <v>564</v>
      </c>
      <c r="BS16" s="3" t="s">
        <v>565</v>
      </c>
      <c r="BT16" s="3" t="s">
        <v>566</v>
      </c>
      <c r="BU16" s="3" t="s">
        <v>567</v>
      </c>
      <c r="BV16" s="3" t="s">
        <v>568</v>
      </c>
      <c r="BW16" s="3" t="s">
        <v>569</v>
      </c>
      <c r="BX16" s="3" t="s">
        <v>570</v>
      </c>
      <c r="BY16" s="3" t="s">
        <v>571</v>
      </c>
      <c r="BZ16" s="3" t="s">
        <v>572</v>
      </c>
      <c r="CA16" s="3" t="s">
        <v>573</v>
      </c>
      <c r="CB16" s="3" t="s">
        <v>574</v>
      </c>
      <c r="CC16" s="3" t="s">
        <v>575</v>
      </c>
      <c r="CD16" s="3" t="s">
        <v>576</v>
      </c>
      <c r="CE16" s="3" t="s">
        <v>577</v>
      </c>
      <c r="CF16" s="3" t="s">
        <v>578</v>
      </c>
      <c r="CG16" s="3" t="s">
        <v>579</v>
      </c>
      <c r="CH16" s="3" t="s">
        <v>580</v>
      </c>
      <c r="CI16" s="3" t="s">
        <v>581</v>
      </c>
      <c r="CJ16" s="3" t="s">
        <v>582</v>
      </c>
      <c r="CK16" s="3" t="s">
        <v>583</v>
      </c>
      <c r="CL16" s="3" t="s">
        <v>584</v>
      </c>
      <c r="CM16" s="3" t="s">
        <v>585</v>
      </c>
      <c r="CN16" s="3" t="s">
        <v>586</v>
      </c>
      <c r="CO16" s="3" t="s">
        <v>587</v>
      </c>
      <c r="CP16" s="3" t="s">
        <v>588</v>
      </c>
      <c r="CQ16" s="3" t="s">
        <v>589</v>
      </c>
      <c r="CR16" s="3" t="s">
        <v>590</v>
      </c>
      <c r="CS16" s="3" t="s">
        <v>591</v>
      </c>
      <c r="CT16" s="3" t="s">
        <v>592</v>
      </c>
      <c r="CU16" s="3" t="s">
        <v>593</v>
      </c>
      <c r="CV16" s="3" t="s">
        <v>594</v>
      </c>
      <c r="CW16" s="3" t="s">
        <v>595</v>
      </c>
      <c r="CX16" s="3" t="s">
        <v>596</v>
      </c>
      <c r="CZ16" s="2" t="s">
        <v>777</v>
      </c>
      <c r="DB16" s="2" t="s">
        <v>45</v>
      </c>
    </row>
    <row r="17" spans="1:112">
      <c r="A17" s="5">
        <v>15</v>
      </c>
      <c r="B17" s="4">
        <f>SISWA!B18</f>
        <v>19592</v>
      </c>
      <c r="C17" s="4">
        <f>SISWA!E18</f>
        <v>19847</v>
      </c>
      <c r="D17" s="4">
        <f>SISWA!H18</f>
        <v>19588</v>
      </c>
      <c r="E17" s="4">
        <f>SISWA!K18</f>
        <v>19853</v>
      </c>
      <c r="F17" s="4">
        <f>SISWA!N18</f>
        <v>19841</v>
      </c>
      <c r="G17" s="4">
        <f>SISWA!Q18</f>
        <v>19716</v>
      </c>
      <c r="H17" s="4">
        <f>SISWA!T18</f>
        <v>19598</v>
      </c>
      <c r="I17" s="4">
        <f>SISWA!W18</f>
        <v>19635</v>
      </c>
      <c r="J17" s="4">
        <f>SISWA!Z18</f>
        <v>0</v>
      </c>
      <c r="K17" s="4" t="e">
        <f>[1]ADMIN!AS18</f>
        <v>#REF!</v>
      </c>
      <c r="M17" s="5">
        <v>15</v>
      </c>
      <c r="N17" s="4" t="str">
        <f>SISWA!C18</f>
        <v>GHANIY RAMADHAN ASMAWANSYAH</v>
      </c>
      <c r="O17" s="4" t="str">
        <f>SISWA!F18</f>
        <v>KAMILA SAFITRI</v>
      </c>
      <c r="P17" s="4" t="str">
        <f>SISWA!I18</f>
        <v>CHELSEA AGASTYA ANDHIKA ANANDA</v>
      </c>
      <c r="Q17" s="4" t="str">
        <f>SISWA!L18</f>
        <v>M.ABABIL HAKIM</v>
      </c>
      <c r="R17" s="4" t="str">
        <f>SISWA!O18</f>
        <v>FITRI RAMADHANI</v>
      </c>
      <c r="S17" s="4" t="str">
        <f>SISWA!R18</f>
        <v>EKA AMANDA WATI</v>
      </c>
      <c r="T17" s="4" t="str">
        <f>SISWA!U18</f>
        <v>JECONIA PUTRI ARDELIA</v>
      </c>
      <c r="U17" s="4" t="str">
        <f>SISWA!X18</f>
        <v>FATHUR ROHMAN</v>
      </c>
      <c r="V17" s="4">
        <f>SISWA!AA18</f>
        <v>0</v>
      </c>
      <c r="W17" s="4" t="e">
        <f>[1]ADMIN!AT18</f>
        <v>#REF!</v>
      </c>
      <c r="Y17" s="5">
        <v>15</v>
      </c>
      <c r="Z17" s="4" t="str">
        <f>[1]ADMIN!T18</f>
        <v>L</v>
      </c>
      <c r="AA17" s="4" t="str">
        <f>[1]ADMIN!W18</f>
        <v>P</v>
      </c>
      <c r="AB17" s="4" t="str">
        <f>[1]ADMIN!Z18</f>
        <v>L</v>
      </c>
      <c r="AC17" s="4" t="str">
        <f>[1]ADMIN!AC18</f>
        <v>L</v>
      </c>
      <c r="AD17" s="4" t="str">
        <f>[1]ADMIN!AF18</f>
        <v>L</v>
      </c>
      <c r="AE17" s="4" t="str">
        <f>[1]ADMIN!AI18</f>
        <v>L</v>
      </c>
      <c r="AF17" s="4" t="str">
        <f>[1]ADMIN!AL18</f>
        <v>L</v>
      </c>
      <c r="AG17" s="4" t="str">
        <f>[1]ADMIN!AO18</f>
        <v>L</v>
      </c>
      <c r="AH17" s="4" t="str">
        <f>[1]ADMIN!AR18</f>
        <v>L</v>
      </c>
      <c r="AI17" s="4" t="e">
        <f>[1]ADMIN!AU18</f>
        <v>#REF!</v>
      </c>
      <c r="AJ17" s="2">
        <v>1</v>
      </c>
      <c r="AK17" s="3" t="s">
        <v>778</v>
      </c>
      <c r="AL17" s="3" t="s">
        <v>779</v>
      </c>
      <c r="AM17" s="3" t="s">
        <v>780</v>
      </c>
      <c r="AN17" s="3" t="s">
        <v>781</v>
      </c>
      <c r="AQ17" s="3" t="s">
        <v>782</v>
      </c>
      <c r="AR17" s="3" t="s">
        <v>783</v>
      </c>
      <c r="AS17" s="3" t="s">
        <v>784</v>
      </c>
      <c r="AT17" s="3" t="s">
        <v>785</v>
      </c>
      <c r="AW17" s="3" t="s">
        <v>786</v>
      </c>
      <c r="AX17" s="3" t="s">
        <v>787</v>
      </c>
      <c r="AY17" s="3" t="s">
        <v>788</v>
      </c>
      <c r="AZ17" s="3" t="s">
        <v>789</v>
      </c>
      <c r="BC17" s="3" t="s">
        <v>790</v>
      </c>
      <c r="BD17" s="3" t="s">
        <v>791</v>
      </c>
      <c r="BE17" s="3" t="s">
        <v>792</v>
      </c>
      <c r="BF17" s="3" t="s">
        <v>792</v>
      </c>
      <c r="BI17" s="3" t="s">
        <v>793</v>
      </c>
      <c r="BJ17" s="3" t="s">
        <v>794</v>
      </c>
      <c r="BK17" s="3" t="s">
        <v>795</v>
      </c>
      <c r="BL17" s="3" t="s">
        <v>796</v>
      </c>
      <c r="BO17" s="3" t="s">
        <v>797</v>
      </c>
      <c r="BP17" s="3" t="s">
        <v>798</v>
      </c>
      <c r="BQ17" s="3" t="s">
        <v>799</v>
      </c>
      <c r="BR17" s="3" t="s">
        <v>800</v>
      </c>
      <c r="BU17" s="3" t="s">
        <v>801</v>
      </c>
      <c r="BV17" s="3" t="s">
        <v>802</v>
      </c>
      <c r="BW17" s="3" t="s">
        <v>803</v>
      </c>
      <c r="BX17" s="3" t="s">
        <v>804</v>
      </c>
      <c r="CA17" s="3" t="e">
        <f>IF(CB14="a",DA33,IF(CB14="b",DC33,IF(CB14="c",DE33,IF(CB14="d",DG33,""))))</f>
        <v>#REF!</v>
      </c>
      <c r="CB17" s="3" t="e">
        <f>IF(CB14="a",DB33,IF(CB14="b",DD33,IF(CB14="c",DF33,IF(CB14="d",DH33,""))))</f>
        <v>#REF!</v>
      </c>
      <c r="CC17" s="3" t="e">
        <f>IF(CB14="a",DA38,IF(CB14="b",DC38,IF(CB14="c",DE38,IF(CB14="d",DG38,""))))</f>
        <v>#REF!</v>
      </c>
      <c r="CD17" s="3" t="e">
        <f>IF(CB14="a",DB38,IF(CB14="b",DD38,IF(CB14="c",DF38,IF(CB14="d",DH38,""))))</f>
        <v>#REF!</v>
      </c>
      <c r="CG17" s="3" t="s">
        <v>805</v>
      </c>
      <c r="CH17" s="3" t="s">
        <v>806</v>
      </c>
      <c r="CI17" s="3" t="s">
        <v>807</v>
      </c>
      <c r="CJ17" s="3" t="s">
        <v>808</v>
      </c>
      <c r="CM17" s="3" t="s">
        <v>809</v>
      </c>
      <c r="CN17" s="3" t="s">
        <v>809</v>
      </c>
      <c r="CO17" s="3" t="s">
        <v>810</v>
      </c>
      <c r="CP17" s="3" t="s">
        <v>810</v>
      </c>
      <c r="CS17" s="3" t="e">
        <f>IF(CB15="a",DA48,IF(CB15="b",DC48,IF(CB15="c",DE48,IF(CB15="d",DG48,""))))</f>
        <v>#REF!</v>
      </c>
      <c r="CT17" s="3" t="e">
        <f>IF(CB15="a",DB48,IF(CB15="b",DD48,IF(CB15="c",DF48,IF(CB15="d",DH48,""))))</f>
        <v>#REF!</v>
      </c>
      <c r="CU17" s="3" t="e">
        <f>IF(CB15="a",DA53,IF(CB15="b",DC53,IF(CB15="c",DE53,IF(CB15="d",DG53,""))))</f>
        <v>#REF!</v>
      </c>
      <c r="CV17" s="3" t="e">
        <f>IF(CB15="a",DB53,IF(CB15="b",DD53,IF(CB15="c",DF53,IF(CB15="d",DH53,""))))</f>
        <v>#REF!</v>
      </c>
      <c r="DA17" s="2" t="s">
        <v>523</v>
      </c>
      <c r="DB17" s="2" t="s">
        <v>524</v>
      </c>
      <c r="DC17" s="2" t="s">
        <v>525</v>
      </c>
      <c r="DD17" s="2" t="s">
        <v>526</v>
      </c>
      <c r="DE17" s="2" t="s">
        <v>527</v>
      </c>
      <c r="DF17" s="2" t="s">
        <v>528</v>
      </c>
      <c r="DG17" s="2" t="s">
        <v>529</v>
      </c>
      <c r="DH17" s="2" t="s">
        <v>530</v>
      </c>
    </row>
    <row r="18" spans="1:112">
      <c r="A18" s="5">
        <v>16</v>
      </c>
      <c r="B18" s="4">
        <f>SISWA!B19</f>
        <v>19844</v>
      </c>
      <c r="C18" s="4">
        <f>SISWA!E19</f>
        <v>19874</v>
      </c>
      <c r="D18" s="4">
        <f>SISWA!H19</f>
        <v>19668</v>
      </c>
      <c r="E18" s="4">
        <f>SISWA!K19</f>
        <v>19854</v>
      </c>
      <c r="F18" s="4">
        <f>SISWA!N19</f>
        <v>19591</v>
      </c>
      <c r="G18" s="4">
        <f>SISWA!Q19</f>
        <v>19548</v>
      </c>
      <c r="H18" s="4">
        <f>SISWA!T19</f>
        <v>19723</v>
      </c>
      <c r="I18" s="4">
        <f>SISWA!W19</f>
        <v>19842</v>
      </c>
      <c r="J18" s="4">
        <f>SISWA!Z19</f>
        <v>0</v>
      </c>
      <c r="K18" s="4" t="e">
        <f>[1]ADMIN!AS19</f>
        <v>#REF!</v>
      </c>
      <c r="M18" s="5">
        <v>16</v>
      </c>
      <c r="N18" s="4" t="str">
        <f>SISWA!C19</f>
        <v>GHITHROF FADAWKAS ZUBAIDI</v>
      </c>
      <c r="O18" s="4" t="str">
        <f>SISWA!F19</f>
        <v>KERENHAPUKH OKTARIA VILIANY SIAGIAN</v>
      </c>
      <c r="P18" s="4" t="str">
        <f>SISWA!I19</f>
        <v>CHELSEA ROUDHOTUL FIRDAUS</v>
      </c>
      <c r="Q18" s="4" t="str">
        <f>SISWA!L19</f>
        <v>MEIGA SABRINA WATI</v>
      </c>
      <c r="R18" s="4" t="str">
        <f>SISWA!O19</f>
        <v>FLORENSIA ANGELINA HAYU</v>
      </c>
      <c r="S18" s="4" t="str">
        <f>SISWA!R19</f>
        <v>FERDI SANDY DWI YULIANDA</v>
      </c>
      <c r="T18" s="4" t="str">
        <f>SISWA!U19</f>
        <v>KARINA ACHMAD YULIANTI</v>
      </c>
      <c r="U18" s="4" t="str">
        <f>SISWA!X19</f>
        <v>FITRIA HUSNA NINGTIAS</v>
      </c>
      <c r="V18" s="4">
        <f>SISWA!AA19</f>
        <v>0</v>
      </c>
      <c r="W18" s="4" t="e">
        <f>[1]ADMIN!AT19</f>
        <v>#REF!</v>
      </c>
      <c r="Y18" s="5">
        <v>16</v>
      </c>
      <c r="Z18" s="4" t="str">
        <f>[1]ADMIN!T19</f>
        <v>L</v>
      </c>
      <c r="AA18" s="4" t="str">
        <f>[1]ADMIN!W19</f>
        <v>L</v>
      </c>
      <c r="AB18" s="4" t="str">
        <f>[1]ADMIN!Z19</f>
        <v>L</v>
      </c>
      <c r="AC18" s="4" t="str">
        <f>[1]ADMIN!AC19</f>
        <v>L</v>
      </c>
      <c r="AD18" s="4" t="str">
        <f>[1]ADMIN!AF19</f>
        <v>L</v>
      </c>
      <c r="AE18" s="4" t="str">
        <f>[1]ADMIN!AI19</f>
        <v>L</v>
      </c>
      <c r="AF18" s="4" t="str">
        <f>[1]ADMIN!AL19</f>
        <v>L</v>
      </c>
      <c r="AG18" s="4" t="str">
        <f>[1]ADMIN!AO19</f>
        <v>L</v>
      </c>
      <c r="AH18" s="4" t="str">
        <f>[1]ADMIN!AR19</f>
        <v>P</v>
      </c>
      <c r="AI18" s="4" t="e">
        <f>[1]ADMIN!AU19</f>
        <v>#REF!</v>
      </c>
      <c r="AJ18" s="2">
        <v>2</v>
      </c>
      <c r="AK18" s="3" t="s">
        <v>811</v>
      </c>
      <c r="AL18" s="3" t="s">
        <v>812</v>
      </c>
      <c r="AM18" s="3" t="s">
        <v>813</v>
      </c>
      <c r="AN18" s="3" t="s">
        <v>814</v>
      </c>
      <c r="AQ18" s="3" t="s">
        <v>815</v>
      </c>
      <c r="AR18" s="3" t="s">
        <v>816</v>
      </c>
      <c r="AS18" s="3" t="s">
        <v>817</v>
      </c>
      <c r="AT18" s="3" t="s">
        <v>818</v>
      </c>
      <c r="AW18" s="3" t="s">
        <v>819</v>
      </c>
      <c r="AX18" s="3" t="s">
        <v>820</v>
      </c>
      <c r="AY18" s="3" t="s">
        <v>821</v>
      </c>
      <c r="AZ18" s="3" t="s">
        <v>822</v>
      </c>
      <c r="BC18" s="3" t="s">
        <v>823</v>
      </c>
      <c r="BD18" s="3" t="s">
        <v>824</v>
      </c>
      <c r="BE18" s="3" t="s">
        <v>825</v>
      </c>
      <c r="BF18" s="3" t="s">
        <v>792</v>
      </c>
      <c r="BI18" s="3" t="s">
        <v>826</v>
      </c>
      <c r="BJ18" s="3" t="s">
        <v>827</v>
      </c>
      <c r="BK18" s="3" t="s">
        <v>828</v>
      </c>
      <c r="BL18" s="3" t="s">
        <v>829</v>
      </c>
      <c r="BO18" s="3" t="s">
        <v>830</v>
      </c>
      <c r="BP18" s="3" t="s">
        <v>831</v>
      </c>
      <c r="BQ18" s="3" t="s">
        <v>800</v>
      </c>
      <c r="BR18" s="3" t="s">
        <v>832</v>
      </c>
      <c r="BU18" s="3" t="s">
        <v>833</v>
      </c>
      <c r="BV18" s="3" t="s">
        <v>834</v>
      </c>
      <c r="BW18" s="3" t="s">
        <v>835</v>
      </c>
      <c r="BX18" s="3" t="s">
        <v>836</v>
      </c>
      <c r="CA18" s="3" t="e">
        <f>IF(CB14="a",DA34,IF(CB14="b",DC34,IF(CB14="c",DE34,IF(CB14="d",DG34,""))))</f>
        <v>#REF!</v>
      </c>
      <c r="CB18" s="3" t="e">
        <f>IF(CB14="a",DB34,IF(CB14="b",DD34,IF(CB14="c",DF34,IF(CB14="d",DH34,""))))</f>
        <v>#REF!</v>
      </c>
      <c r="CC18" s="3" t="e">
        <f>IF(CB14="a",DA39,IF(CB14="b",DC39,IF(CB14="c",DE39,IF(CB14="d",DG39,""))))</f>
        <v>#REF!</v>
      </c>
      <c r="CD18" s="3" t="e">
        <f>IF(CB14="a",DB39,IF(CB14="b",DD39,IF(CB14="c",DF39,IF(CB14="d",DH39,""))))</f>
        <v>#REF!</v>
      </c>
      <c r="CG18" s="3" t="s">
        <v>837</v>
      </c>
      <c r="CH18" s="3" t="s">
        <v>838</v>
      </c>
      <c r="CI18" s="3" t="s">
        <v>839</v>
      </c>
      <c r="CJ18" s="3" t="s">
        <v>840</v>
      </c>
      <c r="CM18" s="3" t="s">
        <v>841</v>
      </c>
      <c r="CN18" s="3" t="s">
        <v>841</v>
      </c>
      <c r="CO18" s="3" t="s">
        <v>842</v>
      </c>
      <c r="CP18" s="3" t="s">
        <v>842</v>
      </c>
      <c r="CS18" s="3" t="e">
        <f>IF(CB15="a",DA49,IF(CB15="b",DC49,IF(CB15="c",DE49,IF(CB15="d",DG49,""))))</f>
        <v>#REF!</v>
      </c>
      <c r="CT18" s="3" t="e">
        <f>IF(CB15="a",DB49,IF(CB15="b",DD49,IF(CB15="c",DF49,IF(CB15="d",DH49,""))))</f>
        <v>#REF!</v>
      </c>
      <c r="CU18" s="3" t="e">
        <f>IF(CB15="a",DA54,IF(CB15="b",DC54,IF(CB15="c",DE54,IF(CB15="d",DG54,""))))</f>
        <v>#REF!</v>
      </c>
      <c r="CV18" s="3" t="e">
        <f>IF(CB15="a",DB54,IF(CB15="b",DD54,IF(CB15="c",DF54,IF(CB15="d",DH54,""))))</f>
        <v>#REF!</v>
      </c>
      <c r="CZ18" s="2">
        <v>1</v>
      </c>
      <c r="DA18" s="2" t="s">
        <v>843</v>
      </c>
      <c r="DB18" s="2" t="s">
        <v>844</v>
      </c>
      <c r="DC18" s="2" t="s">
        <v>845</v>
      </c>
      <c r="DD18" s="2" t="s">
        <v>846</v>
      </c>
      <c r="DE18" s="2" t="s">
        <v>847</v>
      </c>
      <c r="DF18" s="2" t="s">
        <v>848</v>
      </c>
      <c r="DG18" s="2" t="s">
        <v>849</v>
      </c>
      <c r="DH18" s="2" t="s">
        <v>850</v>
      </c>
    </row>
    <row r="19" spans="1:112">
      <c r="A19" s="5">
        <v>17</v>
      </c>
      <c r="B19" s="4">
        <f>SISWA!B20</f>
        <v>19550</v>
      </c>
      <c r="C19" s="4">
        <f>SISWA!E20</f>
        <v>19601</v>
      </c>
      <c r="D19" s="4">
        <f>SISWA!H20</f>
        <v>19755</v>
      </c>
      <c r="E19" s="4">
        <f>SISWA!K20</f>
        <v>19559</v>
      </c>
      <c r="F19" s="4">
        <f>SISWA!N20</f>
        <v>19638</v>
      </c>
      <c r="G19" s="4">
        <f>SISWA!Q20</f>
        <v>19637</v>
      </c>
      <c r="H19" s="4">
        <f>SISWA!T20</f>
        <v>19724</v>
      </c>
      <c r="I19" s="4">
        <f>SISWA!W20</f>
        <v>19843</v>
      </c>
      <c r="J19" s="4">
        <f>SISWA!Z20</f>
        <v>0</v>
      </c>
      <c r="K19" s="4" t="e">
        <f>[1]ADMIN!AS20</f>
        <v>#REF!</v>
      </c>
      <c r="M19" s="5">
        <v>17</v>
      </c>
      <c r="N19" s="4" t="str">
        <f>SISWA!C20</f>
        <v>IBRAHIM HIZAM YAMANI</v>
      </c>
      <c r="O19" s="4" t="str">
        <f>SISWA!F20</f>
        <v>LAILY ZAHROTUL VAULIDYA</v>
      </c>
      <c r="P19" s="4" t="str">
        <f>SISWA!I20</f>
        <v>CHIARA ARINA DEWANTI</v>
      </c>
      <c r="Q19" s="4" t="str">
        <f>SISWA!L20</f>
        <v>MUHAMMAD AZIZ HIDAYAT</v>
      </c>
      <c r="R19" s="4" t="str">
        <f>SISWA!O20</f>
        <v>HAPPY DANIELKA MAHARANI PUTRI</v>
      </c>
      <c r="S19" s="4" t="str">
        <f>SISWA!R20</f>
        <v>HANIFA SALSABILA FITRI</v>
      </c>
      <c r="T19" s="4" t="str">
        <f>SISWA!U20</f>
        <v>KEISHA DESTANTA ANDHIKA ANANDA</v>
      </c>
      <c r="U19" s="4" t="str">
        <f>SISWA!X20</f>
        <v>GADIS TRI ANDINI</v>
      </c>
      <c r="V19" s="4">
        <f>SISWA!AA20</f>
        <v>0</v>
      </c>
      <c r="W19" s="4" t="e">
        <f>[1]ADMIN!AT20</f>
        <v>#REF!</v>
      </c>
      <c r="Y19" s="5">
        <v>17</v>
      </c>
      <c r="Z19" s="4" t="str">
        <f>[1]ADMIN!T20</f>
        <v>L</v>
      </c>
      <c r="AA19" s="4" t="str">
        <f>[1]ADMIN!W20</f>
        <v>P</v>
      </c>
      <c r="AB19" s="4" t="str">
        <f>[1]ADMIN!Z20</f>
        <v>P</v>
      </c>
      <c r="AC19" s="4" t="str">
        <f>[1]ADMIN!AC20</f>
        <v>P</v>
      </c>
      <c r="AD19" s="4" t="str">
        <f>[1]ADMIN!AF20</f>
        <v>L</v>
      </c>
      <c r="AE19" s="4" t="str">
        <f>[1]ADMIN!AI20</f>
        <v>L</v>
      </c>
      <c r="AF19" s="4" t="str">
        <f>[1]ADMIN!AL20</f>
        <v>L</v>
      </c>
      <c r="AG19" s="4" t="str">
        <f>[1]ADMIN!AO20</f>
        <v>L</v>
      </c>
      <c r="AH19" s="4" t="str">
        <f>[1]ADMIN!AR20</f>
        <v>L</v>
      </c>
      <c r="AI19" s="4" t="e">
        <f>[1]ADMIN!AU20</f>
        <v>#REF!</v>
      </c>
      <c r="AJ19" s="2">
        <v>3</v>
      </c>
      <c r="AK19" s="3" t="s">
        <v>851</v>
      </c>
      <c r="AL19" s="3" t="s">
        <v>852</v>
      </c>
      <c r="AM19" s="3" t="s">
        <v>853</v>
      </c>
      <c r="AN19" s="3" t="s">
        <v>854</v>
      </c>
      <c r="AQ19" s="3" t="s">
        <v>855</v>
      </c>
      <c r="AR19" s="3" t="s">
        <v>856</v>
      </c>
      <c r="AS19" s="3" t="s">
        <v>857</v>
      </c>
      <c r="AT19" s="3" t="s">
        <v>858</v>
      </c>
      <c r="AW19" s="3" t="s">
        <v>859</v>
      </c>
      <c r="AX19" s="3" t="s">
        <v>860</v>
      </c>
      <c r="AY19" s="3" t="s">
        <v>861</v>
      </c>
      <c r="BC19" s="3" t="s">
        <v>862</v>
      </c>
      <c r="BD19" s="3" t="s">
        <v>863</v>
      </c>
      <c r="BE19" s="3" t="s">
        <v>864</v>
      </c>
      <c r="BF19" s="3" t="s">
        <v>865</v>
      </c>
      <c r="BI19" s="3" t="s">
        <v>866</v>
      </c>
      <c r="BK19" s="3" t="s">
        <v>867</v>
      </c>
      <c r="BL19" s="3" t="s">
        <v>868</v>
      </c>
      <c r="BU19" s="3" t="s">
        <v>869</v>
      </c>
      <c r="BV19" s="3" t="s">
        <v>870</v>
      </c>
      <c r="BW19" s="3" t="s">
        <v>871</v>
      </c>
      <c r="BX19" s="3" t="s">
        <v>872</v>
      </c>
      <c r="CA19" s="3" t="e">
        <f>IF(CC14="a",DA33,IF(CC14="b",DC33,IF(CC14="c",DE33,IF(CC14="d",DG33,""))))</f>
        <v>#REF!</v>
      </c>
      <c r="CB19" s="3" t="e">
        <f>IF(CC14="a",DB33,IF(CC14="b",DD33,IF(CC14="c",DF33,IF(CC14="d",DH33,""))))</f>
        <v>#REF!</v>
      </c>
      <c r="CC19" s="3" t="e">
        <f>IF(CC14="a",DA38,IF(CC14="b",DC38,IF(CC14="c",DE38,IF(CC14="d",DG38,""))))</f>
        <v>#REF!</v>
      </c>
      <c r="CD19" s="3" t="e">
        <f>IF(CC14="a",DB38,IF(CC14="b",DD38,IF(CC14="c",DF38,IF(CC14="d",DH38,""))))</f>
        <v>#REF!</v>
      </c>
      <c r="CG19" s="3" t="s">
        <v>873</v>
      </c>
      <c r="CH19" s="3" t="s">
        <v>874</v>
      </c>
      <c r="CI19" s="3" t="s">
        <v>875</v>
      </c>
      <c r="CJ19" s="3" t="s">
        <v>876</v>
      </c>
      <c r="CM19" s="3" t="s">
        <v>877</v>
      </c>
      <c r="CN19" s="3" t="s">
        <v>877</v>
      </c>
      <c r="CO19" s="3" t="s">
        <v>878</v>
      </c>
      <c r="CP19" s="3" t="s">
        <v>878</v>
      </c>
      <c r="CS19" s="3" t="e">
        <f>IF(CC15="a",DA48,IF(CC15="b",DC48,IF(CC15="c",DE48,IF(CC15="d",DG48,""))))</f>
        <v>#REF!</v>
      </c>
      <c r="CT19" s="3" t="e">
        <f>IF(CC15="a",DB48,IF(CC15="b",DD48,IF(CC15="c",DF48,IF(CC15="d",DH48,""))))</f>
        <v>#REF!</v>
      </c>
      <c r="CU19" s="3" t="e">
        <f>IF(CC15="a",DA53,IF(CC15="b",DC53,IF(CC15="c",DE53,IF(CC15="d",DG53,""))))</f>
        <v>#REF!</v>
      </c>
      <c r="CV19" s="3" t="e">
        <f>IF(CC15="a",DB53,IF(CC15="b",DD53,IF(CC15="c",DF53,IF(CC15="d",DH53,""))))</f>
        <v>#REF!</v>
      </c>
      <c r="CZ19" s="2">
        <v>2</v>
      </c>
      <c r="DA19" s="2" t="s">
        <v>879</v>
      </c>
      <c r="DB19" s="2" t="s">
        <v>880</v>
      </c>
      <c r="DC19" s="2" t="s">
        <v>881</v>
      </c>
      <c r="DD19" s="2" t="s">
        <v>882</v>
      </c>
      <c r="DE19" s="2" t="s">
        <v>883</v>
      </c>
      <c r="DF19" s="2" t="s">
        <v>884</v>
      </c>
      <c r="DG19" s="2" t="s">
        <v>885</v>
      </c>
      <c r="DH19" s="2" t="s">
        <v>886</v>
      </c>
    </row>
    <row r="20" spans="1:112">
      <c r="A20" s="5">
        <v>18</v>
      </c>
      <c r="B20" s="4">
        <f>SISWA!B21</f>
        <v>19597</v>
      </c>
      <c r="C20" s="4">
        <f>SISWA!E21</f>
        <v>19642</v>
      </c>
      <c r="D20" s="4">
        <f>SISWA!H21</f>
        <v>19669</v>
      </c>
      <c r="E20" s="4">
        <f>SISWA!K21</f>
        <v>19813</v>
      </c>
      <c r="F20" s="4">
        <f>SISWA!N21</f>
        <v>19595</v>
      </c>
      <c r="G20" s="4">
        <f>SISWA!Q21</f>
        <v>19807</v>
      </c>
      <c r="H20" s="4">
        <f>SISWA!T21</f>
        <v>19808</v>
      </c>
      <c r="I20" s="4">
        <f>SISWA!W21</f>
        <v>19674</v>
      </c>
      <c r="J20" s="4">
        <f>SISWA!Z21</f>
        <v>0</v>
      </c>
      <c r="K20" s="4" t="e">
        <f>[1]ADMIN!AS21</f>
        <v>#REF!</v>
      </c>
      <c r="M20" s="5">
        <v>18</v>
      </c>
      <c r="N20" s="4" t="str">
        <f>SISWA!C21</f>
        <v>JALFIA HANA PUSPITA</v>
      </c>
      <c r="O20" s="4" t="str">
        <f>SISWA!F21</f>
        <v>LAY GENDA SURYA PUTRA</v>
      </c>
      <c r="P20" s="4" t="str">
        <f>SISWA!I21</f>
        <v>CLARISA ZAHRA VERLINDA</v>
      </c>
      <c r="Q20" s="4" t="str">
        <f>SISWA!L21</f>
        <v>MUHAMMAD BRIAN NARENDRA YUNIOR</v>
      </c>
      <c r="R20" s="4" t="str">
        <f>SISWA!O21</f>
        <v>I KADEK KRISNA WIDNYANA</v>
      </c>
      <c r="S20" s="4" t="str">
        <f>SISWA!R21</f>
        <v>IQLIL AGHNIYA AISY</v>
      </c>
      <c r="T20" s="4" t="str">
        <f>SISWA!U21</f>
        <v>KEISYA AURA KACINTA</v>
      </c>
      <c r="U20" s="4" t="str">
        <f>SISWA!X21</f>
        <v>HAKIM IMAM MADJID</v>
      </c>
      <c r="V20" s="4">
        <f>SISWA!AA21</f>
        <v>0</v>
      </c>
      <c r="W20" s="4" t="e">
        <f>[1]ADMIN!AT21</f>
        <v>#REF!</v>
      </c>
      <c r="Y20" s="5">
        <v>18</v>
      </c>
      <c r="Z20" s="4" t="str">
        <f>[1]ADMIN!T21</f>
        <v>L</v>
      </c>
      <c r="AA20" s="4" t="str">
        <f>[1]ADMIN!W21</f>
        <v>P</v>
      </c>
      <c r="AB20" s="4" t="str">
        <f>[1]ADMIN!Z21</f>
        <v>L</v>
      </c>
      <c r="AC20" s="4" t="str">
        <f>[1]ADMIN!AC21</f>
        <v>L</v>
      </c>
      <c r="AD20" s="4" t="str">
        <f>[1]ADMIN!AF21</f>
        <v>L</v>
      </c>
      <c r="AE20" s="4" t="str">
        <f>[1]ADMIN!AI21</f>
        <v>L</v>
      </c>
      <c r="AF20" s="4" t="str">
        <f>[1]ADMIN!AL21</f>
        <v>L</v>
      </c>
      <c r="AG20" s="4" t="str">
        <f>[1]ADMIN!AO21</f>
        <v>L</v>
      </c>
      <c r="AH20" s="4" t="str">
        <f>[1]ADMIN!AR21</f>
        <v>P</v>
      </c>
      <c r="AI20" s="4" t="e">
        <f>[1]ADMIN!AU21</f>
        <v>#REF!</v>
      </c>
      <c r="AJ20" s="2">
        <v>4</v>
      </c>
      <c r="AK20" s="3" t="s">
        <v>887</v>
      </c>
      <c r="AL20" s="3" t="s">
        <v>888</v>
      </c>
      <c r="AM20" s="3" t="s">
        <v>889</v>
      </c>
      <c r="AN20" s="3" t="s">
        <v>814</v>
      </c>
      <c r="AQ20" s="3" t="s">
        <v>890</v>
      </c>
      <c r="AS20" s="3" t="s">
        <v>891</v>
      </c>
      <c r="AW20" s="3" t="s">
        <v>892</v>
      </c>
      <c r="AX20" s="3" t="s">
        <v>893</v>
      </c>
      <c r="BC20" s="3" t="s">
        <v>894</v>
      </c>
      <c r="BD20" s="3" t="s">
        <v>895</v>
      </c>
      <c r="BE20" s="3" t="s">
        <v>896</v>
      </c>
      <c r="BF20" s="3" t="s">
        <v>865</v>
      </c>
      <c r="BK20" s="3" t="s">
        <v>897</v>
      </c>
      <c r="BL20" s="3" t="s">
        <v>898</v>
      </c>
      <c r="BU20" s="3" t="s">
        <v>899</v>
      </c>
      <c r="BV20" s="3" t="s">
        <v>900</v>
      </c>
      <c r="BW20" s="3" t="s">
        <v>901</v>
      </c>
      <c r="BX20" s="3" t="s">
        <v>902</v>
      </c>
      <c r="CA20" s="3" t="e">
        <f>IF(CC14="a",DA34,IF(CC14="b",DC34,IF(CC14="c",DE34,IF(CC14="d",DG34,""))))</f>
        <v>#REF!</v>
      </c>
      <c r="CB20" s="3" t="e">
        <f>IF(CC14="a",DB34,IF(CC14="b",DD34,IF(CC14="c",DF34,IF(CC14="d",DH34,""))))</f>
        <v>#REF!</v>
      </c>
      <c r="CC20" s="3" t="e">
        <f>IF(CC14="a",DA39,IF(CC14="b",DC39,IF(CC14="c",DE39,IF(CC14="d",DG39,""))))</f>
        <v>#REF!</v>
      </c>
      <c r="CD20" s="3" t="e">
        <f>IF(CC14="a",DB39,IF(CC14="b",DD39,IF(CC14="c",DF39,IF(CC14="d",DH39,""))))</f>
        <v>#REF!</v>
      </c>
      <c r="CM20" s="3" t="s">
        <v>903</v>
      </c>
      <c r="CN20" s="3" t="s">
        <v>903</v>
      </c>
      <c r="CO20" s="3" t="s">
        <v>904</v>
      </c>
      <c r="CP20" s="3" t="s">
        <v>904</v>
      </c>
      <c r="CS20" s="3" t="e">
        <f>IF(CC15="a",DA49,IF(CC15="b",DC49,IF(CC15="c",DE49,IF(CC15="d",DG49,""))))</f>
        <v>#REF!</v>
      </c>
      <c r="CT20" s="3" t="e">
        <f>IF(CC15="a",DB49,IF(CC15="b",DD49,IF(CC15="c",DF49,IF(CC15="d",DH49,""))))</f>
        <v>#REF!</v>
      </c>
      <c r="CU20" s="3" t="e">
        <f>IF(CC15="a",DA54,IF(CC15="b",DC54,IF(CC15="c",DE54,IF(CC15="d",DG54,""))))</f>
        <v>#REF!</v>
      </c>
      <c r="CV20" s="3" t="e">
        <f>IF(CC15="a",DB54,IF(CC15="b",DD54,IF(CC15="c",DF54,IF(CC15="d",DH54,""))))</f>
        <v>#REF!</v>
      </c>
    </row>
    <row r="21" spans="1:112">
      <c r="A21" s="5">
        <v>19</v>
      </c>
      <c r="B21" s="4">
        <f>SISWA!B22</f>
        <v>19722</v>
      </c>
      <c r="C21" s="4">
        <f>SISWA!E22</f>
        <v>19857</v>
      </c>
      <c r="D21" s="4">
        <f>SISWA!H22</f>
        <v>19713</v>
      </c>
      <c r="E21" s="4">
        <f>SISWA!K22</f>
        <v>19726</v>
      </c>
      <c r="F21" s="4">
        <f>SISWA!N22</f>
        <v>19596</v>
      </c>
      <c r="G21" s="4">
        <f>SISWA!Q22</f>
        <v>19720</v>
      </c>
      <c r="H21" s="4">
        <f>SISWA!T22</f>
        <v>19848</v>
      </c>
      <c r="I21" s="4">
        <f>SISWA!W22</f>
        <v>19594</v>
      </c>
      <c r="J21" s="4">
        <f>SISWA!Z22</f>
        <v>0</v>
      </c>
      <c r="K21" s="4" t="e">
        <f>[1]ADMIN!AS22</f>
        <v>#REF!</v>
      </c>
      <c r="M21" s="5">
        <v>19</v>
      </c>
      <c r="N21" s="4" t="str">
        <f>SISWA!C22</f>
        <v>JIHAN SHAFIRRA PUTRI ZULITA</v>
      </c>
      <c r="O21" s="4" t="str">
        <f>SISWA!F22</f>
        <v>MUHAMMAD SYAHRUL RAMADHAN M M</v>
      </c>
      <c r="P21" s="4" t="str">
        <f>SISWA!I22</f>
        <v>CRECENDO DECLAN ARWANTO LEASA</v>
      </c>
      <c r="Q21" s="4" t="str">
        <f>SISWA!L22</f>
        <v>MUHAMMAD FATTAAH HIDAYAH RAMADHAN</v>
      </c>
      <c r="R21" s="4" t="str">
        <f>SISWA!O22</f>
        <v>IIS SURYANI MURNI</v>
      </c>
      <c r="S21" s="4" t="str">
        <f>SISWA!R22</f>
        <v>ISMA NUR IDA AISWARAH</v>
      </c>
      <c r="T21" s="4" t="str">
        <f>SISWA!U22</f>
        <v>KHANZA NOOR SKHA AZZAHRA</v>
      </c>
      <c r="U21" s="4" t="str">
        <f>SISWA!X22</f>
        <v>HELFANI MIFTA SYACHRANI</v>
      </c>
      <c r="V21" s="4">
        <f>SISWA!AA22</f>
        <v>0</v>
      </c>
      <c r="W21" s="4" t="e">
        <f>[1]ADMIN!AT22</f>
        <v>#REF!</v>
      </c>
      <c r="Y21" s="5">
        <v>19</v>
      </c>
      <c r="Z21" s="4" t="str">
        <f>[1]ADMIN!T22</f>
        <v>L</v>
      </c>
      <c r="AA21" s="4" t="str">
        <f>[1]ADMIN!W22</f>
        <v>L</v>
      </c>
      <c r="AB21" s="4" t="str">
        <f>[1]ADMIN!Z22</f>
        <v>L</v>
      </c>
      <c r="AC21" s="4" t="str">
        <f>[1]ADMIN!AC22</f>
        <v>L</v>
      </c>
      <c r="AD21" s="4" t="str">
        <f>[1]ADMIN!AF22</f>
        <v>L</v>
      </c>
      <c r="AE21" s="4" t="str">
        <f>[1]ADMIN!AI22</f>
        <v>L</v>
      </c>
      <c r="AF21" s="4" t="str">
        <f>[1]ADMIN!AL22</f>
        <v>P</v>
      </c>
      <c r="AG21" s="4" t="str">
        <f>[1]ADMIN!AO22</f>
        <v>P</v>
      </c>
      <c r="AH21" s="4" t="str">
        <f>[1]ADMIN!AR22</f>
        <v>P</v>
      </c>
      <c r="AI21" s="4" t="e">
        <f>[1]ADMIN!AU22</f>
        <v>#REF!</v>
      </c>
      <c r="AJ21" s="2">
        <v>5</v>
      </c>
      <c r="AK21" s="3" t="s">
        <v>905</v>
      </c>
      <c r="AL21" s="3" t="s">
        <v>906</v>
      </c>
      <c r="AM21" s="3" t="s">
        <v>854</v>
      </c>
      <c r="AN21" s="3" t="s">
        <v>814</v>
      </c>
      <c r="BE21" s="3" t="s">
        <v>907</v>
      </c>
      <c r="BF21" s="3" t="s">
        <v>864</v>
      </c>
      <c r="BK21" s="3" t="s">
        <v>796</v>
      </c>
      <c r="BL21" s="3" t="s">
        <v>908</v>
      </c>
      <c r="BU21" s="3" t="s">
        <v>909</v>
      </c>
      <c r="BV21" s="3" t="s">
        <v>910</v>
      </c>
      <c r="BW21" s="3" t="s">
        <v>911</v>
      </c>
      <c r="BX21" s="3" t="s">
        <v>912</v>
      </c>
      <c r="CA21" s="3" t="e">
        <f>IF(CD14="a",DA33,IF(CD14="b",DC33,IF(CD14="c",DE33,IF(CD14="d",DG33,""))))</f>
        <v>#REF!</v>
      </c>
      <c r="CB21" s="3" t="e">
        <f>IF(CD14="a",DB33,IF(CD14="b",DD33,IF(CD14="c",DF33,IF(CD14="d",DH33,""))))</f>
        <v>#REF!</v>
      </c>
      <c r="CC21" s="3" t="e">
        <f>IF(CD14="a",DA38,IF(CD14="b",DC38,IF(CD14="c",DE38,IF(CD14="d",DG38,""))))</f>
        <v>#REF!</v>
      </c>
      <c r="CD21" s="3" t="e">
        <f>IF(CD14="a",DB38,IF(CD14="b",DD38,IF(CD14="c",DF38,IF(CD14="d",DH38,""))))</f>
        <v>#REF!</v>
      </c>
      <c r="CM21" s="3" t="s">
        <v>913</v>
      </c>
      <c r="CN21" s="3" t="s">
        <v>913</v>
      </c>
      <c r="CO21" s="3" t="s">
        <v>914</v>
      </c>
      <c r="CP21" s="3" t="s">
        <v>914</v>
      </c>
      <c r="CS21" s="3" t="e">
        <f>IF(CD15="a",DA48,IF(CD15="b",DC48,IF(CD15="c",DE48,IF(CD15="d",DG48,""))))</f>
        <v>#REF!</v>
      </c>
      <c r="CT21" s="3" t="e">
        <f>IF(CD15="a",DB48,IF(CD15="b",DD48,IF(CD15="c",DF48,IF(CD15="d",DH48,""))))</f>
        <v>#REF!</v>
      </c>
      <c r="CU21" s="3" t="e">
        <f>IF(CD15="a",DA53,IF(CD15="b",DC53,IF(CD15="c",DE53,IF(CD15="d",DG53,""))))</f>
        <v>#REF!</v>
      </c>
      <c r="CV21" s="3" t="e">
        <f>IF(CD15="a",DB53,IF(CD15="b",DD53,IF(CD15="c",DF53,IF(CD15="d",DH53,""))))</f>
        <v>#REF!</v>
      </c>
      <c r="CZ21" s="2" t="s">
        <v>915</v>
      </c>
    </row>
    <row r="22" spans="1:112">
      <c r="A22" s="5">
        <v>20</v>
      </c>
      <c r="B22" s="4">
        <f>SISWA!B23</f>
        <v>19551</v>
      </c>
      <c r="C22" s="4">
        <f>SISWA!E23</f>
        <v>19554</v>
      </c>
      <c r="D22" s="4">
        <f>SISWA!H23</f>
        <v>19629</v>
      </c>
      <c r="E22" s="4">
        <f>SISWA!K23</f>
        <v>19686</v>
      </c>
      <c r="F22" s="4">
        <f>SISWA!N23</f>
        <v>19676</v>
      </c>
      <c r="G22" s="4">
        <f>SISWA!Q23</f>
        <v>19767</v>
      </c>
      <c r="H22" s="4">
        <f>SISWA!T23</f>
        <v>19771</v>
      </c>
      <c r="I22" s="4">
        <f>SISWA!W23</f>
        <v>19806</v>
      </c>
      <c r="J22" s="4">
        <f>SISWA!Z23</f>
        <v>0</v>
      </c>
      <c r="K22" s="4" t="e">
        <f>[1]ADMIN!AS23</f>
        <v>#REF!</v>
      </c>
      <c r="M22" s="5">
        <v>20</v>
      </c>
      <c r="N22" s="4" t="str">
        <f>SISWA!C23</f>
        <v>KUSUMA HADI PUTRA</v>
      </c>
      <c r="O22" s="4" t="str">
        <f>SISWA!F23</f>
        <v>MALADIA</v>
      </c>
      <c r="P22" s="4" t="str">
        <f>SISWA!I23</f>
        <v>DAYSA CINTA YULANDA</v>
      </c>
      <c r="Q22" s="4" t="str">
        <f>SISWA!L23</f>
        <v>MUHAMMAD IHSAN VERNANDO</v>
      </c>
      <c r="R22" s="4" t="str">
        <f>SISWA!O23</f>
        <v>JIHAN NABILAH</v>
      </c>
      <c r="S22" s="4" t="str">
        <f>SISWA!R23</f>
        <v>IVAN PERMANA</v>
      </c>
      <c r="T22" s="4" t="str">
        <f>SISWA!U23</f>
        <v>KHOIROTUN NISA</v>
      </c>
      <c r="U22" s="4" t="str">
        <f>SISWA!X23</f>
        <v>HIKMANSYAH HADI NUGROHO</v>
      </c>
      <c r="V22" s="4">
        <f>SISWA!AA23</f>
        <v>0</v>
      </c>
      <c r="W22" s="4" t="e">
        <f>[1]ADMIN!AT23</f>
        <v>#REF!</v>
      </c>
      <c r="Y22" s="5">
        <v>20</v>
      </c>
      <c r="Z22" s="4" t="str">
        <f>[1]ADMIN!T23</f>
        <v>L</v>
      </c>
      <c r="AA22" s="4" t="str">
        <f>[1]ADMIN!W23</f>
        <v>P</v>
      </c>
      <c r="AB22" s="4" t="str">
        <f>[1]ADMIN!Z23</f>
        <v>L</v>
      </c>
      <c r="AC22" s="4" t="str">
        <f>[1]ADMIN!AC23</f>
        <v>L</v>
      </c>
      <c r="AD22" s="4" t="str">
        <f>[1]ADMIN!AF23</f>
        <v>L</v>
      </c>
      <c r="AE22" s="4" t="str">
        <f>[1]ADMIN!AI23</f>
        <v>L</v>
      </c>
      <c r="AF22" s="4" t="str">
        <f>[1]ADMIN!AL23</f>
        <v>L</v>
      </c>
      <c r="AG22" s="4" t="str">
        <f>[1]ADMIN!AO23</f>
        <v>L</v>
      </c>
      <c r="AH22" s="4" t="str">
        <f>[1]ADMIN!AR23</f>
        <v>L</v>
      </c>
      <c r="AI22" s="4" t="e">
        <f>[1]ADMIN!AU23</f>
        <v>#REF!</v>
      </c>
      <c r="AJ22" s="2">
        <v>6</v>
      </c>
      <c r="AK22" s="3" t="s">
        <v>812</v>
      </c>
      <c r="AL22" s="3" t="s">
        <v>916</v>
      </c>
      <c r="AM22" s="3" t="s">
        <v>917</v>
      </c>
      <c r="BE22" s="3" t="s">
        <v>918</v>
      </c>
      <c r="BF22" s="3" t="s">
        <v>919</v>
      </c>
      <c r="BK22" s="3" t="s">
        <v>920</v>
      </c>
      <c r="BU22" s="3" t="s">
        <v>921</v>
      </c>
      <c r="BW22" s="3" t="s">
        <v>922</v>
      </c>
      <c r="BX22" s="3" t="s">
        <v>923</v>
      </c>
      <c r="CA22" s="3" t="e">
        <f>IF(CD14="a",DA34,IF(CD14="b",DC34,IF(CD14="c",DE34,IF(CD14="d",DG34,""))))</f>
        <v>#REF!</v>
      </c>
      <c r="CB22" s="3" t="e">
        <f>IF(CD14="a",DB34,IF(CD14="b",DD34,IF(CD14="c",DF34,IF(CD14="d",DH34,""))))</f>
        <v>#REF!</v>
      </c>
      <c r="CC22" s="3" t="e">
        <f>IF(CD14="a",DA39,IF(CD14="b",DC39,IF(CD14="c",DE39,IF(CD14="d",DG39,""))))</f>
        <v>#REF!</v>
      </c>
      <c r="CD22" s="3" t="e">
        <f>IF(CD14="a",DB39,IF(CD14="b",DD39,IF(CD14="c",DF39,IF(CD14="d",DH39,""))))</f>
        <v>#REF!</v>
      </c>
      <c r="CM22" s="3" t="s">
        <v>924</v>
      </c>
      <c r="CN22" s="3" t="s">
        <v>924</v>
      </c>
      <c r="CO22" s="3" t="s">
        <v>925</v>
      </c>
      <c r="CP22" s="3" t="s">
        <v>925</v>
      </c>
      <c r="CS22" s="3" t="e">
        <f>IF(CD15="a",DA49,IF(CD15="b",DC49,IF(CD15="c",DE49,IF(CD15="d",DG49,""))))</f>
        <v>#REF!</v>
      </c>
      <c r="CT22" s="3" t="e">
        <f>IF(CD15="a",DB49,IF(CD15="b",DD49,IF(CD15="c",DF49,IF(CD15="d",DH49,""))))</f>
        <v>#REF!</v>
      </c>
      <c r="CU22" s="3" t="e">
        <f>IF(CD15="a",DA54,IF(CD15="b",DC54,IF(CD15="c",DE54,IF(CD15="d",DG54,""))))</f>
        <v>#REF!</v>
      </c>
      <c r="CV22" s="3" t="e">
        <f>IF(CD15="a",DB54,IF(CD15="b",DD54,IF(CD15="c",DF54,IF(CD15="d",DH54,""))))</f>
        <v>#REF!</v>
      </c>
      <c r="DA22" s="2" t="s">
        <v>523</v>
      </c>
      <c r="DB22" s="2" t="s">
        <v>524</v>
      </c>
      <c r="DC22" s="2" t="s">
        <v>525</v>
      </c>
      <c r="DD22" s="2" t="s">
        <v>526</v>
      </c>
      <c r="DE22" s="2" t="s">
        <v>527</v>
      </c>
      <c r="DF22" s="2" t="s">
        <v>528</v>
      </c>
      <c r="DG22" s="2" t="s">
        <v>529</v>
      </c>
      <c r="DH22" s="2" t="s">
        <v>530</v>
      </c>
    </row>
    <row r="23" spans="1:112">
      <c r="A23" s="5">
        <v>21</v>
      </c>
      <c r="B23" s="4">
        <f>SISWA!B24</f>
        <v>19671</v>
      </c>
      <c r="C23" s="4">
        <f>SISWA!E24</f>
        <v>19646</v>
      </c>
      <c r="D23" s="4">
        <f>SISWA!H24</f>
        <v>19670</v>
      </c>
      <c r="E23" s="4">
        <f>SISWA!K24</f>
        <v>19774</v>
      </c>
      <c r="F23" s="4">
        <f>SISWA!N24</f>
        <v>19681</v>
      </c>
      <c r="G23" s="4">
        <f>SISWA!Q24</f>
        <v>19769</v>
      </c>
      <c r="H23" s="4">
        <f>SISWA!T24</f>
        <v>19850</v>
      </c>
      <c r="I23" s="4">
        <f>SISWA!W24</f>
        <v>19721</v>
      </c>
      <c r="J23" s="4">
        <f>SISWA!Z24</f>
        <v>0</v>
      </c>
      <c r="K23" s="4" t="e">
        <f>[1]ADMIN!AS24</f>
        <v>#REF!</v>
      </c>
      <c r="M23" s="5">
        <v>21</v>
      </c>
      <c r="N23" s="4" t="str">
        <f>SISWA!C24</f>
        <v>DEVINA RIZKY MAULIDINA</v>
      </c>
      <c r="O23" s="4" t="str">
        <f>SISWA!F24</f>
        <v>MEDINA ANANDA NUZUL BESTARI</v>
      </c>
      <c r="P23" s="4" t="str">
        <f>SISWA!I24</f>
        <v>DELIA PERMATA SARI</v>
      </c>
      <c r="Q23" s="4" t="str">
        <f>SISWA!L24</f>
        <v>MUHAMMAD ILYASA MUHARRAM</v>
      </c>
      <c r="R23" s="4" t="str">
        <f>SISWA!O24</f>
        <v>MAULANA ALI DHANISWARA</v>
      </c>
      <c r="S23" s="4" t="str">
        <f>SISWA!R24</f>
        <v>JATMIKO NATA PRATAMA</v>
      </c>
      <c r="T23" s="4" t="str">
        <f>SISWA!U24</f>
        <v>M. ARFAN AINUR ROSYID</v>
      </c>
      <c r="U23" s="4" t="str">
        <f>SISWA!X24</f>
        <v>ISNAENI PUTRI HERFIANA</v>
      </c>
      <c r="V23" s="4">
        <f>SISWA!AA24</f>
        <v>0</v>
      </c>
      <c r="W23" s="4" t="e">
        <f>[1]ADMIN!AT24</f>
        <v>#REF!</v>
      </c>
      <c r="Y23" s="5">
        <v>21</v>
      </c>
      <c r="Z23" s="4" t="str">
        <f>[1]ADMIN!T24</f>
        <v>L</v>
      </c>
      <c r="AA23" s="4" t="str">
        <f>[1]ADMIN!W24</f>
        <v>L</v>
      </c>
      <c r="AB23" s="4" t="str">
        <f>[1]ADMIN!Z24</f>
        <v>L</v>
      </c>
      <c r="AC23" s="4" t="str">
        <f>[1]ADMIN!AC24</f>
        <v>L</v>
      </c>
      <c r="AD23" s="4" t="str">
        <f>[1]ADMIN!AF24</f>
        <v>L</v>
      </c>
      <c r="AE23" s="4" t="str">
        <f>[1]ADMIN!AI24</f>
        <v>L</v>
      </c>
      <c r="AF23" s="4" t="str">
        <f>[1]ADMIN!AL24</f>
        <v>L</v>
      </c>
      <c r="AG23" s="4" t="str">
        <f>[1]ADMIN!AO24</f>
        <v>P</v>
      </c>
      <c r="AH23" s="4" t="str">
        <f>[1]ADMIN!AR24</f>
        <v>L</v>
      </c>
      <c r="AI23" s="4" t="e">
        <f>[1]ADMIN!AU24</f>
        <v>#REF!</v>
      </c>
      <c r="AJ23" s="2">
        <v>7</v>
      </c>
      <c r="AK23" s="3" t="s">
        <v>926</v>
      </c>
      <c r="CA23" s="3" t="e">
        <f>IF(CE14="a",DA33,IF(CE14="b",DC33,IF(CE14="c",DE33,IF(CE14="d",DG33,""))))</f>
        <v>#REF!</v>
      </c>
      <c r="CB23" s="3" t="e">
        <f>IF(CE14="a",DB33,IF(CE14="b",DD33,IF(CE14="c",DF33,IF(CE14="d",DH33,""))))</f>
        <v>#REF!</v>
      </c>
      <c r="CC23" s="3" t="e">
        <f>IF(CE14="a",DA38,IF(CE14="b",DC38,IF(CE14="c",DE38,IF(CE14="d",DG38,""))))</f>
        <v>#REF!</v>
      </c>
      <c r="CD23" s="3" t="e">
        <f>IF(CE14="a",DB38,IF(CE14="b",DD38,IF(CE14="c",DF38,IF(CE14="d",DH38,""))))</f>
        <v>#REF!</v>
      </c>
      <c r="CM23" s="3" t="s">
        <v>927</v>
      </c>
      <c r="CN23" s="3" t="s">
        <v>927</v>
      </c>
      <c r="CO23" s="3" t="s">
        <v>928</v>
      </c>
      <c r="CP23" s="3" t="s">
        <v>928</v>
      </c>
      <c r="CS23" s="3" t="e">
        <f>IF(CE15="a",DA48,IF(CE15="b",DC48,IF(CE15="c",DE48,IF(CE15="d",DG48,""))))</f>
        <v>#REF!</v>
      </c>
      <c r="CT23" s="3" t="e">
        <f>IF(CE15="a",DB48,IF(CE15="b",DD48,IF(CE15="c",DF48,IF(CE15="d",DH48,""))))</f>
        <v>#REF!</v>
      </c>
      <c r="CU23" s="3" t="e">
        <f>IF(CE15="a",DA53,IF(CE15="b",DC53,IF(CE15="c",DE53,IF(CE15="d",DG53,""))))</f>
        <v>#REF!</v>
      </c>
      <c r="CV23" s="3" t="e">
        <f>IF(CE15="a",DB53,IF(CE15="b",DD53,IF(CE15="c",DF53,IF(CE15="d",DH53,""))))</f>
        <v>#REF!</v>
      </c>
      <c r="CZ23" s="2">
        <v>1</v>
      </c>
      <c r="DA23" s="2" t="s">
        <v>929</v>
      </c>
      <c r="DB23" s="2" t="s">
        <v>930</v>
      </c>
      <c r="DC23" s="2" t="s">
        <v>931</v>
      </c>
      <c r="DD23" s="2" t="s">
        <v>932</v>
      </c>
      <c r="DE23" s="2" t="s">
        <v>933</v>
      </c>
      <c r="DF23" s="2" t="s">
        <v>934</v>
      </c>
      <c r="DG23" s="2" t="s">
        <v>935</v>
      </c>
      <c r="DH23" s="2" t="s">
        <v>936</v>
      </c>
    </row>
    <row r="24" spans="1:112">
      <c r="A24" s="5">
        <v>22</v>
      </c>
      <c r="B24" s="4">
        <f>SISWA!B25</f>
        <v>19872</v>
      </c>
      <c r="C24" s="4">
        <f>SISWA!E25</f>
        <v>19558</v>
      </c>
      <c r="D24" s="4">
        <f>SISWA!H25</f>
        <v>19759</v>
      </c>
      <c r="E24" s="4">
        <f>SISWA!K25</f>
        <v>19815</v>
      </c>
      <c r="F24" s="4">
        <f>SISWA!N25</f>
        <v>19682</v>
      </c>
      <c r="G24" s="4">
        <f>SISWA!Q25</f>
        <v>19851</v>
      </c>
      <c r="H24" s="4">
        <f>SISWA!T25</f>
        <v>19810</v>
      </c>
      <c r="I24" s="4">
        <f>SISWA!W25</f>
        <v>19600</v>
      </c>
      <c r="J24" s="4">
        <f>SISWA!Z25</f>
        <v>0</v>
      </c>
      <c r="K24" s="4" t="e">
        <f>[1]ADMIN!AS25</f>
        <v>#REF!</v>
      </c>
      <c r="M24" s="5">
        <v>22</v>
      </c>
      <c r="N24" s="4" t="str">
        <f>SISWA!C25</f>
        <v>M. AFRIZAL ADI NATA</v>
      </c>
      <c r="O24" s="4" t="str">
        <f>SISWA!F25</f>
        <v>MOCHAMAD REYNOV EKA SATRIA</v>
      </c>
      <c r="P24" s="4" t="str">
        <f>SISWA!I25</f>
        <v>DEWI AMBARWATI</v>
      </c>
      <c r="Q24" s="4" t="str">
        <f>SISWA!L25</f>
        <v>MUHAMMAD RIZAL RAMDHANI</v>
      </c>
      <c r="R24" s="4" t="str">
        <f>SISWA!O25</f>
        <v>MEYLINDA KURNIA PUTRI</v>
      </c>
      <c r="S24" s="4" t="str">
        <f>SISWA!R25</f>
        <v>M. DZAKI NUR IRVAN</v>
      </c>
      <c r="T24" s="4" t="str">
        <f>SISWA!U25</f>
        <v>MAUDY BALQIST SALSABIL</v>
      </c>
      <c r="U24" s="4" t="str">
        <f>SISWA!X25</f>
        <v>KADEK FAVIAN ATAYA BATRA</v>
      </c>
      <c r="V24" s="4">
        <f>SISWA!AA25</f>
        <v>0</v>
      </c>
      <c r="W24" s="4" t="e">
        <f>[1]ADMIN!AT25</f>
        <v>#REF!</v>
      </c>
      <c r="Y24" s="5">
        <v>22</v>
      </c>
      <c r="Z24" s="4" t="str">
        <f>[1]ADMIN!T25</f>
        <v>P</v>
      </c>
      <c r="AA24" s="4" t="str">
        <f>[1]ADMIN!W25</f>
        <v>L</v>
      </c>
      <c r="AB24" s="4" t="str">
        <f>[1]ADMIN!Z25</f>
        <v>L</v>
      </c>
      <c r="AC24" s="4" t="str">
        <f>[1]ADMIN!AC25</f>
        <v>L</v>
      </c>
      <c r="AD24" s="4" t="str">
        <f>[1]ADMIN!AF25</f>
        <v>P</v>
      </c>
      <c r="AE24" s="4" t="str">
        <f>[1]ADMIN!AI25</f>
        <v>L</v>
      </c>
      <c r="AF24" s="4" t="str">
        <f>[1]ADMIN!AL25</f>
        <v>P</v>
      </c>
      <c r="AG24" s="4" t="str">
        <f>[1]ADMIN!AO25</f>
        <v>L</v>
      </c>
      <c r="AH24" s="4" t="str">
        <f>[1]ADMIN!AR25</f>
        <v>L</v>
      </c>
      <c r="AI24" s="4" t="e">
        <f>[1]ADMIN!AU25</f>
        <v>#REF!</v>
      </c>
      <c r="AJ24" s="2">
        <v>8</v>
      </c>
      <c r="CA24" s="3" t="e">
        <f>IF(CE14="a",DA34,IF(CE14="b",DC34,IF(CE14="c",DE34,IF(CE14="d",DG34,""))))</f>
        <v>#REF!</v>
      </c>
      <c r="CB24" s="3" t="e">
        <f>IF(CE14="a",DB34,IF(CE14="b",DD34,IF(CE14="c",DF34,IF(CE14="d",DH34,""))))</f>
        <v>#REF!</v>
      </c>
      <c r="CC24" s="3" t="e">
        <f>IF(CE14="a",DA39,IF(CE14="b",DC39,IF(CE14="c",DE39,IF(CE14="d",DG39,""))))</f>
        <v>#REF!</v>
      </c>
      <c r="CD24" s="3" t="e">
        <f>IF(CE14="a",DB39,IF(CE14="b",DD39,IF(CE14="c",DF39,IF(CE14="d",DH39,""))))</f>
        <v>#REF!</v>
      </c>
      <c r="CM24" s="3" t="s">
        <v>937</v>
      </c>
      <c r="CN24" s="3" t="s">
        <v>937</v>
      </c>
      <c r="CO24" s="3" t="s">
        <v>938</v>
      </c>
      <c r="CP24" s="3" t="s">
        <v>938</v>
      </c>
      <c r="CS24" s="3" t="e">
        <f>IF(CE15="a",DA49,IF(CE15="b",DC49,IF(CE15="c",DE49,IF(CE15="d",DG49,""))))</f>
        <v>#REF!</v>
      </c>
      <c r="CT24" s="3" t="e">
        <f>IF(CE15="a",DB49,IF(CE15="b",DD49,IF(CE15="c",DF49,IF(CE15="d",DH49,""))))</f>
        <v>#REF!</v>
      </c>
      <c r="CU24" s="3" t="e">
        <f>IF(CE15="a",DA54,IF(CE15="b",DC54,IF(CE15="c",DE54,IF(CE15="d",DG54,""))))</f>
        <v>#REF!</v>
      </c>
      <c r="CV24" s="3" t="e">
        <f>IF(CE15="a",DB54,IF(CE15="b",DD54,IF(CE15="c",DF54,IF(CE15="d",DH54,""))))</f>
        <v>#REF!</v>
      </c>
      <c r="CZ24" s="2">
        <v>2</v>
      </c>
      <c r="DA24" s="2" t="s">
        <v>939</v>
      </c>
      <c r="DB24" s="2" t="s">
        <v>940</v>
      </c>
      <c r="DC24" s="2" t="s">
        <v>941</v>
      </c>
      <c r="DD24" s="2" t="s">
        <v>942</v>
      </c>
      <c r="DE24" s="2" t="s">
        <v>943</v>
      </c>
      <c r="DF24" s="2" t="s">
        <v>944</v>
      </c>
      <c r="DG24" s="2" t="s">
        <v>945</v>
      </c>
      <c r="DH24" s="2" t="s">
        <v>946</v>
      </c>
    </row>
    <row r="25" spans="1:112">
      <c r="A25" s="5">
        <v>23</v>
      </c>
      <c r="B25" s="4">
        <f>SISWA!B26</f>
        <v>19679</v>
      </c>
      <c r="C25" s="4">
        <f>SISWA!E26</f>
        <v>19812</v>
      </c>
      <c r="D25" s="4">
        <f>SISWA!H26</f>
        <v>19838</v>
      </c>
      <c r="E25" s="4">
        <f>SISWA!K26</f>
        <v>19859</v>
      </c>
      <c r="F25" s="4">
        <f>SISWA!N26</f>
        <v>19602</v>
      </c>
      <c r="G25" s="4">
        <f>SISWA!Q26</f>
        <v>19855</v>
      </c>
      <c r="H25" s="4">
        <f>SISWA!T26</f>
        <v>19811</v>
      </c>
      <c r="I25" s="4">
        <f>SISWA!W26</f>
        <v>19809</v>
      </c>
      <c r="J25" s="4">
        <f>SISWA!Z26</f>
        <v>0</v>
      </c>
      <c r="K25" s="4" t="e">
        <f>[1]ADMIN!AS26</f>
        <v>#REF!</v>
      </c>
      <c r="M25" s="5">
        <v>23</v>
      </c>
      <c r="N25" s="4" t="str">
        <f>SISWA!C26</f>
        <v>M. FIQQY AQMAL ZAYDAN</v>
      </c>
      <c r="O25" s="4" t="str">
        <f>SISWA!F26</f>
        <v>MOHAMMAD AFIF SYARIFUDIN</v>
      </c>
      <c r="P25" s="4" t="str">
        <f>SISWA!I26</f>
        <v>DWI LEGA PUTRA TAMA</v>
      </c>
      <c r="Q25" s="4" t="str">
        <f>SISWA!L26</f>
        <v>NAEL NAHDIYAH AZZAHRA</v>
      </c>
      <c r="R25" s="4" t="str">
        <f>SISWA!O26</f>
        <v>MOCHAMAD HELMI</v>
      </c>
      <c r="S25" s="4" t="str">
        <f>SISWA!R26</f>
        <v>MOCH FIKRI JAUHARI</v>
      </c>
      <c r="T25" s="4" t="str">
        <f>SISWA!U26</f>
        <v>MOH.GILANG RAMADANI</v>
      </c>
      <c r="U25" s="4" t="str">
        <f>SISWA!X26</f>
        <v>LAILA PUTRI SOVIYAH</v>
      </c>
      <c r="V25" s="4">
        <f>SISWA!AA26</f>
        <v>0</v>
      </c>
      <c r="W25" s="4" t="e">
        <f>[1]ADMIN!AT26</f>
        <v>#REF!</v>
      </c>
      <c r="Y25" s="5">
        <v>23</v>
      </c>
      <c r="Z25" s="4" t="str">
        <f>[1]ADMIN!T26</f>
        <v>P</v>
      </c>
      <c r="AA25" s="4" t="str">
        <f>[1]ADMIN!W26</f>
        <v>L</v>
      </c>
      <c r="AB25" s="4" t="str">
        <f>[1]ADMIN!Z26</f>
        <v>L</v>
      </c>
      <c r="AC25" s="4" t="str">
        <f>[1]ADMIN!AC26</f>
        <v>P</v>
      </c>
      <c r="AD25" s="4" t="str">
        <f>[1]ADMIN!AF26</f>
        <v>P</v>
      </c>
      <c r="AE25" s="4" t="str">
        <f>[1]ADMIN!AI26</f>
        <v>L</v>
      </c>
      <c r="AF25" s="4" t="str">
        <f>[1]ADMIN!AL26</f>
        <v>P</v>
      </c>
      <c r="AG25" s="4" t="str">
        <f>[1]ADMIN!AO26</f>
        <v>P</v>
      </c>
      <c r="AH25" s="4" t="str">
        <f>[1]ADMIN!AR26</f>
        <v>L</v>
      </c>
      <c r="AI25" s="4" t="e">
        <f>[1]ADMIN!AU26</f>
        <v>#REF!</v>
      </c>
      <c r="AJ25" s="2">
        <v>9</v>
      </c>
      <c r="CM25" s="3" t="s">
        <v>947</v>
      </c>
      <c r="CN25" s="3" t="s">
        <v>948</v>
      </c>
      <c r="CO25" s="3" t="s">
        <v>949</v>
      </c>
      <c r="CP25" s="3" t="s">
        <v>949</v>
      </c>
    </row>
    <row r="26" spans="1:112" s="1" customFormat="1">
      <c r="A26" s="6">
        <v>24</v>
      </c>
      <c r="B26" s="4">
        <f>SISWA!B27</f>
        <v>19680</v>
      </c>
      <c r="C26" s="4">
        <f>SISWA!E27</f>
        <v>19728</v>
      </c>
      <c r="D26" s="4">
        <f>SISWA!H27</f>
        <v>19672</v>
      </c>
      <c r="E26" s="4">
        <f>SISWA!K27</f>
        <v>19818</v>
      </c>
      <c r="F26" s="4">
        <f>SISWA!N27</f>
        <v>19684</v>
      </c>
      <c r="G26" s="4">
        <f>SISWA!Q27</f>
        <v>19678</v>
      </c>
      <c r="H26" s="4">
        <f>SISWA!T27</f>
        <v>19775</v>
      </c>
      <c r="I26" s="4">
        <f>SISWA!W27</f>
        <v>19849</v>
      </c>
      <c r="J26" s="4">
        <f>SISWA!Z27</f>
        <v>0</v>
      </c>
      <c r="K26" s="7" t="e">
        <f>[1]ADMIN!AS27</f>
        <v>#REF!</v>
      </c>
      <c r="M26" s="6">
        <v>24</v>
      </c>
      <c r="N26" s="4" t="str">
        <f>SISWA!C27</f>
        <v>MARETA RAHELIA PUTRI</v>
      </c>
      <c r="O26" s="4" t="str">
        <f>SISWA!F27</f>
        <v>NABILA AURA MUSTIKA PUTRI</v>
      </c>
      <c r="P26" s="4" t="str">
        <f>SISWA!I27</f>
        <v>ERZHA AURALISA</v>
      </c>
      <c r="Q26" s="4" t="str">
        <f>SISWA!L27</f>
        <v>NASYWA ZAHRA NABILA</v>
      </c>
      <c r="R26" s="4" t="str">
        <f>SISWA!O27</f>
        <v>MUH. DAFFA RAMADHAN</v>
      </c>
      <c r="S26" s="4" t="str">
        <f>SISWA!R27</f>
        <v>M. DWI SYAPUTRA</v>
      </c>
      <c r="T26" s="4" t="str">
        <f>SISWA!U27</f>
        <v>NABILA ARTIA ARIYANTI</v>
      </c>
      <c r="U26" s="4" t="str">
        <f>SISWA!X27</f>
        <v>LAILATUL FITRIAH</v>
      </c>
      <c r="V26" s="4">
        <f>SISWA!AA27</f>
        <v>0</v>
      </c>
      <c r="W26" s="7" t="e">
        <f>[1]ADMIN!AT27</f>
        <v>#REF!</v>
      </c>
      <c r="Y26" s="6">
        <v>24</v>
      </c>
      <c r="Z26" s="7" t="str">
        <f>[1]ADMIN!T27</f>
        <v>L</v>
      </c>
      <c r="AA26" s="7" t="str">
        <f>[1]ADMIN!W27</f>
        <v>P</v>
      </c>
      <c r="AB26" s="7" t="str">
        <f>[1]ADMIN!Z27</f>
        <v>L</v>
      </c>
      <c r="AC26" s="7" t="str">
        <f>[1]ADMIN!AC27</f>
        <v>P</v>
      </c>
      <c r="AD26" s="7" t="str">
        <f>[1]ADMIN!AF27</f>
        <v>L</v>
      </c>
      <c r="AE26" s="7" t="str">
        <f>[1]ADMIN!AI27</f>
        <v>L</v>
      </c>
      <c r="AF26" s="7" t="str">
        <f>[1]ADMIN!AL27</f>
        <v>P</v>
      </c>
      <c r="AG26" s="7" t="str">
        <f>[1]ADMIN!AO27</f>
        <v>P</v>
      </c>
      <c r="AH26" s="7" t="str">
        <f>[1]ADMIN!AR27</f>
        <v>P</v>
      </c>
      <c r="AI26" s="7" t="e">
        <f>[1]ADMIN!AU27</f>
        <v>#REF!</v>
      </c>
      <c r="AJ26" s="1">
        <v>10</v>
      </c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 t="s">
        <v>950</v>
      </c>
      <c r="CP26" s="10" t="s">
        <v>951</v>
      </c>
      <c r="CQ26" s="10"/>
      <c r="CR26" s="10"/>
      <c r="CS26" s="10"/>
      <c r="CT26" s="10"/>
      <c r="CU26" s="10"/>
      <c r="CV26" s="10"/>
      <c r="CW26" s="10"/>
      <c r="CX26" s="10"/>
      <c r="CZ26" s="1" t="s">
        <v>952</v>
      </c>
    </row>
    <row r="27" spans="1:112">
      <c r="A27" s="5">
        <v>25</v>
      </c>
      <c r="B27" s="4">
        <f>SISWA!B28</f>
        <v>19773</v>
      </c>
      <c r="C27" s="4">
        <f>SISWA!E28</f>
        <v>19730</v>
      </c>
      <c r="D27" s="4">
        <f>SISWA!H28</f>
        <v>19804</v>
      </c>
      <c r="E27" s="4">
        <f>SISWA!K28</f>
        <v>19690</v>
      </c>
      <c r="F27" s="4">
        <f>SISWA!N28</f>
        <v>19603</v>
      </c>
      <c r="G27" s="4">
        <f>SISWA!Q28</f>
        <v>19727</v>
      </c>
      <c r="H27" s="4">
        <f>SISWA!T28</f>
        <v>19732</v>
      </c>
      <c r="I27" s="4">
        <f>SISWA!W28</f>
        <v>19677</v>
      </c>
      <c r="J27" s="4">
        <f>SISWA!Z28</f>
        <v>0</v>
      </c>
      <c r="K27" s="4" t="e">
        <f>[1]ADMIN!AS28</f>
        <v>#REF!</v>
      </c>
      <c r="M27" s="5">
        <v>25</v>
      </c>
      <c r="N27" s="4" t="str">
        <f>SISWA!C28</f>
        <v>MAS AJI RAMADHANI</v>
      </c>
      <c r="O27" s="4" t="str">
        <f>SISWA!F28</f>
        <v>NADYA RIZKYANA</v>
      </c>
      <c r="P27" s="4" t="str">
        <f>SISWA!I28</f>
        <v>FARIDATUL ALIYA</v>
      </c>
      <c r="Q27" s="4" t="str">
        <f>SISWA!L28</f>
        <v>NESSA NANDA APRILIA</v>
      </c>
      <c r="R27" s="4" t="str">
        <f>SISWA!O28</f>
        <v>MUHAMMAD ILHAM RAMADHANI</v>
      </c>
      <c r="S27" s="4" t="str">
        <f>SISWA!R28</f>
        <v>MUHAMMAD IQBAL BAMAHRY</v>
      </c>
      <c r="T27" s="4" t="str">
        <f>SISWA!U28</f>
        <v>NOR MILA AGUSTIN</v>
      </c>
      <c r="U27" s="4" t="str">
        <f>SISWA!X28</f>
        <v>LIFTITA OKTAVIANTI</v>
      </c>
      <c r="V27" s="4">
        <f>SISWA!AA28</f>
        <v>0</v>
      </c>
      <c r="W27" s="4" t="e">
        <f>[1]ADMIN!AT28</f>
        <v>#REF!</v>
      </c>
      <c r="Y27" s="5">
        <v>25</v>
      </c>
      <c r="Z27" s="4" t="str">
        <f>[1]ADMIN!T28</f>
        <v>P</v>
      </c>
      <c r="AA27" s="4" t="str">
        <f>[1]ADMIN!W28</f>
        <v>L</v>
      </c>
      <c r="AB27" s="4" t="str">
        <f>[1]ADMIN!Z28</f>
        <v>P</v>
      </c>
      <c r="AC27" s="4" t="str">
        <f>[1]ADMIN!AC28</f>
        <v>L</v>
      </c>
      <c r="AD27" s="4" t="str">
        <f>[1]ADMIN!AF28</f>
        <v>L</v>
      </c>
      <c r="AE27" s="4" t="str">
        <f>[1]ADMIN!AI28</f>
        <v>P</v>
      </c>
      <c r="AF27" s="4" t="str">
        <f>[1]ADMIN!AL28</f>
        <v>P</v>
      </c>
      <c r="AG27" s="4" t="str">
        <f>[1]ADMIN!AO28</f>
        <v>P</v>
      </c>
      <c r="AH27" s="4" t="str">
        <f>[1]ADMIN!AR28</f>
        <v>P</v>
      </c>
      <c r="AI27" s="4" t="e">
        <f>[1]ADMIN!AU28</f>
        <v>#REF!</v>
      </c>
      <c r="BZ27" s="10" t="e">
        <f>[1]ADMIN!O19</f>
        <v>#REF!</v>
      </c>
      <c r="CA27" s="3" t="s">
        <v>519</v>
      </c>
      <c r="CB27" s="12" t="e">
        <f>MID(BZ27,1,1)</f>
        <v>#REF!</v>
      </c>
      <c r="CC27" s="12" t="e">
        <f>MID(BZ27,2,1)</f>
        <v>#REF!</v>
      </c>
      <c r="CD27" s="12" t="e">
        <f>MID(BZ27,3,1)</f>
        <v>#REF!</v>
      </c>
      <c r="CE27" s="12" t="e">
        <f>MID(BZ27,4,1)</f>
        <v>#REF!</v>
      </c>
      <c r="DA27" s="2" t="s">
        <v>523</v>
      </c>
      <c r="DB27" s="2" t="s">
        <v>524</v>
      </c>
      <c r="DC27" s="2" t="s">
        <v>525</v>
      </c>
      <c r="DD27" s="2" t="s">
        <v>526</v>
      </c>
      <c r="DE27" s="2" t="s">
        <v>527</v>
      </c>
      <c r="DF27" s="2" t="s">
        <v>528</v>
      </c>
      <c r="DG27" s="2" t="s">
        <v>529</v>
      </c>
      <c r="DH27" s="2" t="s">
        <v>530</v>
      </c>
    </row>
    <row r="28" spans="1:112">
      <c r="A28" s="5">
        <v>26</v>
      </c>
      <c r="B28" s="4">
        <f>SISWA!B29</f>
        <v>19645</v>
      </c>
      <c r="C28" s="4">
        <f>SISWA!E29</f>
        <v>19604</v>
      </c>
      <c r="D28" s="4">
        <f>SISWA!H29</f>
        <v>19719</v>
      </c>
      <c r="E28" s="4">
        <f>SISWA!K29</f>
        <v>19564</v>
      </c>
      <c r="F28" s="4">
        <f>SISWA!N29</f>
        <v>19650</v>
      </c>
      <c r="G28" s="4">
        <f>SISWA!Q29</f>
        <v>19731</v>
      </c>
      <c r="H28" s="4">
        <f>SISWA!T29</f>
        <v>19733</v>
      </c>
      <c r="I28" s="4">
        <f>SISWA!W29</f>
        <v>19552</v>
      </c>
      <c r="J28" s="4">
        <f>SISWA!Z29</f>
        <v>0</v>
      </c>
      <c r="K28" s="4" t="e">
        <f>[1]ADMIN!AS29</f>
        <v>#REF!</v>
      </c>
      <c r="M28" s="5">
        <v>26</v>
      </c>
      <c r="N28" s="4" t="str">
        <f>SISWA!C29</f>
        <v>MAULUDATUS ZAHRA</v>
      </c>
      <c r="O28" s="4" t="str">
        <f>SISWA!F29</f>
        <v>NAILA RAMADHANI</v>
      </c>
      <c r="P28" s="4" t="str">
        <f>SISWA!I29</f>
        <v>IMAM SYAFI'I</v>
      </c>
      <c r="Q28" s="4" t="str">
        <f>SISWA!L29</f>
        <v>NUR SHABIRAH ARTANTI</v>
      </c>
      <c r="R28" s="4" t="str">
        <f>SISWA!O29</f>
        <v>NADIA RAHMADANI</v>
      </c>
      <c r="S28" s="4" t="str">
        <f>SISWA!R29</f>
        <v>NANDA PUJI SEKAR NIA ANGGRAENI</v>
      </c>
      <c r="T28" s="4" t="str">
        <f>SISWA!U29</f>
        <v>NOVELIA NADINE PRIYO WAHYUNI</v>
      </c>
      <c r="U28" s="4" t="str">
        <f>SISWA!X29</f>
        <v>LUSIANA SALSABILA</v>
      </c>
      <c r="V28" s="4">
        <f>SISWA!AA29</f>
        <v>0</v>
      </c>
      <c r="W28" s="4" t="e">
        <f>[1]ADMIN!AT29</f>
        <v>#REF!</v>
      </c>
      <c r="Y28" s="5">
        <v>26</v>
      </c>
      <c r="Z28" s="4" t="str">
        <f>[1]ADMIN!T29</f>
        <v>P</v>
      </c>
      <c r="AA28" s="4" t="str">
        <f>[1]ADMIN!W29</f>
        <v>L</v>
      </c>
      <c r="AB28" s="4" t="str">
        <f>[1]ADMIN!Z29</f>
        <v>P</v>
      </c>
      <c r="AC28" s="4" t="str">
        <f>[1]ADMIN!AC29</f>
        <v>L</v>
      </c>
      <c r="AD28" s="4" t="str">
        <f>[1]ADMIN!AF29</f>
        <v>P</v>
      </c>
      <c r="AE28" s="4" t="str">
        <f>[1]ADMIN!AI29</f>
        <v>L</v>
      </c>
      <c r="AF28" s="4" t="str">
        <f>[1]ADMIN!AL29</f>
        <v>P</v>
      </c>
      <c r="AG28" s="4" t="str">
        <f>[1]ADMIN!AO29</f>
        <v>P</v>
      </c>
      <c r="AH28" s="4" t="str">
        <f>[1]ADMIN!AR29</f>
        <v>P</v>
      </c>
      <c r="AI28" s="4" t="e">
        <f>[1]ADMIN!AU29</f>
        <v>#REF!</v>
      </c>
      <c r="AJ28" s="2" t="s">
        <v>47</v>
      </c>
      <c r="BZ28" s="10" t="e">
        <f>[1]ADMIN!O26</f>
        <v>#REF!</v>
      </c>
      <c r="CA28" s="3" t="s">
        <v>522</v>
      </c>
      <c r="CB28" s="12" t="e">
        <f>MID(BZ28,1,1)</f>
        <v>#REF!</v>
      </c>
      <c r="CC28" s="12" t="e">
        <f>MID(BZ28,2,1)</f>
        <v>#REF!</v>
      </c>
      <c r="CD28" s="12" t="e">
        <f>MID(BZ28,3,1)</f>
        <v>#REF!</v>
      </c>
      <c r="CE28" s="12" t="e">
        <f>MID(BZ28,4,1)</f>
        <v>#REF!</v>
      </c>
      <c r="CZ28" s="2">
        <v>1</v>
      </c>
    </row>
    <row r="29" spans="1:112">
      <c r="A29" s="5">
        <v>27</v>
      </c>
      <c r="B29" s="4">
        <f>SISWA!B30</f>
        <v>19555</v>
      </c>
      <c r="C29" s="4">
        <f>SISWA!E30</f>
        <v>19652</v>
      </c>
      <c r="D29" s="4">
        <f>SISWA!H30</f>
        <v>19770</v>
      </c>
      <c r="E29" s="4">
        <f>SISWA!K30</f>
        <v>19779</v>
      </c>
      <c r="F29" s="4">
        <f>SISWA!N30</f>
        <v>19651</v>
      </c>
      <c r="G29" s="4">
        <f>SISWA!Q30</f>
        <v>19776</v>
      </c>
      <c r="H29" s="4">
        <f>SISWA!T30</f>
        <v>19777</v>
      </c>
      <c r="I29" s="4">
        <f>SISWA!W30</f>
        <v>19725</v>
      </c>
      <c r="J29" s="4">
        <f>SISWA!Z30</f>
        <v>0</v>
      </c>
      <c r="K29" s="4" t="e">
        <f>[1]ADMIN!AS30</f>
        <v>#REF!</v>
      </c>
      <c r="M29" s="5">
        <v>27</v>
      </c>
      <c r="N29" s="4" t="str">
        <f>SISWA!C30</f>
        <v>MAWAR NUR WAHIDIYAH</v>
      </c>
      <c r="O29" s="4" t="str">
        <f>SISWA!F30</f>
        <v>NATASYA RAHMADANI</v>
      </c>
      <c r="P29" s="4" t="str">
        <f>SISWA!I30</f>
        <v>KARINA AZ ZAHRA SYAFADILLAH</v>
      </c>
      <c r="Q29" s="4" t="str">
        <f>SISWA!L30</f>
        <v>PUTRI DWI RAHAYU</v>
      </c>
      <c r="R29" s="4" t="str">
        <f>SISWA!O30</f>
        <v>NAJA AN NAZILI IZZUL AZKA</v>
      </c>
      <c r="S29" s="4" t="str">
        <f>SISWA!R30</f>
        <v>NASYWA ALA KHANSA</v>
      </c>
      <c r="T29" s="4" t="str">
        <f>SISWA!U30</f>
        <v>NOVIYA FITRI</v>
      </c>
      <c r="U29" s="4" t="str">
        <f>SISWA!X30</f>
        <v>MUHAMAD AKBAR RAMADAN</v>
      </c>
      <c r="V29" s="4">
        <f>SISWA!AA30</f>
        <v>0</v>
      </c>
      <c r="W29" s="4" t="e">
        <f>[1]ADMIN!AT30</f>
        <v>#REF!</v>
      </c>
      <c r="Y29" s="5">
        <v>27</v>
      </c>
      <c r="Z29" s="4" t="str">
        <f>[1]ADMIN!T30</f>
        <v>P</v>
      </c>
      <c r="AA29" s="4" t="str">
        <f>[1]ADMIN!W30</f>
        <v>P</v>
      </c>
      <c r="AB29" s="4" t="str">
        <f>[1]ADMIN!Z30</f>
        <v>P</v>
      </c>
      <c r="AC29" s="4" t="str">
        <f>[1]ADMIN!AC30</f>
        <v>P</v>
      </c>
      <c r="AD29" s="4" t="str">
        <f>[1]ADMIN!AF30</f>
        <v>P</v>
      </c>
      <c r="AE29" s="4" t="str">
        <f>[1]ADMIN!AI30</f>
        <v>P</v>
      </c>
      <c r="AF29" s="4" t="str">
        <f>[1]ADMIN!AL30</f>
        <v>P</v>
      </c>
      <c r="AG29" s="4" t="str">
        <f>[1]ADMIN!AO30</f>
        <v>P</v>
      </c>
      <c r="AH29" s="4" t="str">
        <f>[1]ADMIN!AR30</f>
        <v>P</v>
      </c>
      <c r="AI29" s="4" t="e">
        <f>[1]ADMIN!AU30</f>
        <v>#REF!</v>
      </c>
      <c r="AK29" s="3" t="s">
        <v>531</v>
      </c>
      <c r="AL29" s="3" t="s">
        <v>532</v>
      </c>
      <c r="AM29" s="3" t="s">
        <v>533</v>
      </c>
      <c r="AN29" s="3" t="s">
        <v>534</v>
      </c>
      <c r="AO29" s="3" t="s">
        <v>535</v>
      </c>
      <c r="AP29" s="3" t="s">
        <v>536</v>
      </c>
      <c r="AQ29" s="3" t="s">
        <v>537</v>
      </c>
      <c r="AR29" s="3" t="s">
        <v>538</v>
      </c>
      <c r="AS29" s="3" t="s">
        <v>539</v>
      </c>
      <c r="AT29" s="3" t="s">
        <v>540</v>
      </c>
      <c r="AU29" s="3" t="s">
        <v>541</v>
      </c>
      <c r="AV29" s="3" t="s">
        <v>542</v>
      </c>
      <c r="AW29" s="3" t="s">
        <v>543</v>
      </c>
      <c r="AX29" s="3" t="s">
        <v>544</v>
      </c>
      <c r="AY29" s="3" t="s">
        <v>545</v>
      </c>
      <c r="AZ29" s="3" t="s">
        <v>546</v>
      </c>
      <c r="BA29" s="3" t="s">
        <v>547</v>
      </c>
      <c r="BB29" s="3" t="s">
        <v>548</v>
      </c>
      <c r="BC29" s="3" t="s">
        <v>549</v>
      </c>
      <c r="BD29" s="3" t="s">
        <v>550</v>
      </c>
      <c r="BE29" s="3" t="s">
        <v>551</v>
      </c>
      <c r="BF29" s="3" t="s">
        <v>552</v>
      </c>
      <c r="BG29" s="3" t="s">
        <v>553</v>
      </c>
      <c r="BH29" s="3" t="s">
        <v>554</v>
      </c>
      <c r="BI29" s="3" t="s">
        <v>555</v>
      </c>
      <c r="BJ29" s="3" t="s">
        <v>556</v>
      </c>
      <c r="BK29" s="3" t="s">
        <v>557</v>
      </c>
      <c r="BL29" s="3" t="s">
        <v>558</v>
      </c>
      <c r="BM29" s="3" t="s">
        <v>559</v>
      </c>
      <c r="BN29" s="3" t="s">
        <v>560</v>
      </c>
      <c r="BO29" s="3" t="s">
        <v>561</v>
      </c>
      <c r="BP29" s="3" t="s">
        <v>562</v>
      </c>
      <c r="BQ29" s="3" t="s">
        <v>563</v>
      </c>
      <c r="BR29" s="3" t="s">
        <v>564</v>
      </c>
      <c r="BS29" s="3" t="s">
        <v>565</v>
      </c>
      <c r="BT29" s="3" t="s">
        <v>566</v>
      </c>
      <c r="BU29" s="3" t="s">
        <v>567</v>
      </c>
      <c r="BV29" s="3" t="s">
        <v>568</v>
      </c>
      <c r="BW29" s="3" t="s">
        <v>569</v>
      </c>
      <c r="BX29" s="3" t="s">
        <v>570</v>
      </c>
      <c r="BY29" s="3" t="s">
        <v>571</v>
      </c>
      <c r="BZ29" s="3" t="s">
        <v>572</v>
      </c>
      <c r="CA29" s="3" t="s">
        <v>573</v>
      </c>
      <c r="CB29" s="3" t="s">
        <v>574</v>
      </c>
      <c r="CC29" s="3" t="s">
        <v>575</v>
      </c>
      <c r="CD29" s="3" t="s">
        <v>576</v>
      </c>
      <c r="CE29" s="3" t="s">
        <v>577</v>
      </c>
      <c r="CF29" s="3" t="s">
        <v>578</v>
      </c>
      <c r="CG29" s="3" t="s">
        <v>579</v>
      </c>
      <c r="CH29" s="3" t="s">
        <v>580</v>
      </c>
      <c r="CI29" s="3" t="s">
        <v>581</v>
      </c>
      <c r="CJ29" s="3" t="s">
        <v>582</v>
      </c>
      <c r="CK29" s="3" t="s">
        <v>583</v>
      </c>
      <c r="CL29" s="3" t="s">
        <v>584</v>
      </c>
      <c r="CM29" s="3" t="s">
        <v>585</v>
      </c>
      <c r="CN29" s="3" t="s">
        <v>586</v>
      </c>
      <c r="CO29" s="3" t="s">
        <v>587</v>
      </c>
      <c r="CP29" s="3" t="s">
        <v>588</v>
      </c>
      <c r="CQ29" s="3" t="s">
        <v>589</v>
      </c>
      <c r="CR29" s="3" t="s">
        <v>590</v>
      </c>
      <c r="CS29" s="3" t="s">
        <v>591</v>
      </c>
      <c r="CT29" s="3" t="s">
        <v>592</v>
      </c>
      <c r="CU29" s="3" t="s">
        <v>593</v>
      </c>
      <c r="CV29" s="3" t="s">
        <v>594</v>
      </c>
      <c r="CW29" s="3" t="s">
        <v>595</v>
      </c>
      <c r="CX29" s="3" t="s">
        <v>596</v>
      </c>
      <c r="CZ29" s="2">
        <v>2</v>
      </c>
    </row>
    <row r="30" spans="1:112">
      <c r="A30" s="5">
        <v>28</v>
      </c>
      <c r="B30" s="4">
        <f>SISWA!B31</f>
        <v>19648</v>
      </c>
      <c r="C30" s="4">
        <f>SISWA!E31</f>
        <v>19819</v>
      </c>
      <c r="D30" s="4">
        <f>SISWA!H31</f>
        <v>19772</v>
      </c>
      <c r="E30" s="4">
        <f>SISWA!K31</f>
        <v>19567</v>
      </c>
      <c r="F30" s="4">
        <f>SISWA!N31</f>
        <v>19691</v>
      </c>
      <c r="G30" s="4">
        <f>SISWA!Q31</f>
        <v>19562</v>
      </c>
      <c r="H30" s="4">
        <f>SISWA!T31</f>
        <v>19655</v>
      </c>
      <c r="I30" s="4">
        <f>SISWA!W31</f>
        <v>19817</v>
      </c>
      <c r="J30" s="4">
        <f>SISWA!Z31</f>
        <v>0</v>
      </c>
      <c r="K30" s="4" t="e">
        <f>[1]ADMIN!AS31</f>
        <v>#REF!</v>
      </c>
      <c r="M30" s="5">
        <v>28</v>
      </c>
      <c r="N30" s="4" t="str">
        <f>SISWA!C31</f>
        <v>MOHAMAD ROBBY DWI FIRMANSYAH</v>
      </c>
      <c r="O30" s="4" t="str">
        <f>SISWA!F31</f>
        <v>NIKEN PUTRI ARDINNI</v>
      </c>
      <c r="P30" s="4" t="str">
        <f>SISWA!I31</f>
        <v>MARSELIO PUTRA ALFAREL</v>
      </c>
      <c r="Q30" s="4" t="str">
        <f>SISWA!L31</f>
        <v>RAHMA NUR HIDAYAH</v>
      </c>
      <c r="R30" s="4" t="str">
        <f>SISWA!O31</f>
        <v>NIKEN AYU ANDINI</v>
      </c>
      <c r="S30" s="4" t="str">
        <f>SISWA!R31</f>
        <v>NAUFAL NABIL AFIFUDDIN</v>
      </c>
      <c r="T30" s="4" t="str">
        <f>SISWA!U31</f>
        <v>PUTRI MUZEYYINAH</v>
      </c>
      <c r="U30" s="4" t="str">
        <f>SISWA!X31</f>
        <v>NADIA AGUSTINE PUTRI LISTYANTO</v>
      </c>
      <c r="V30" s="4">
        <f>SISWA!AA31</f>
        <v>0</v>
      </c>
      <c r="W30" s="4" t="e">
        <f>[1]ADMIN!AT31</f>
        <v>#REF!</v>
      </c>
      <c r="Y30" s="5">
        <v>28</v>
      </c>
      <c r="Z30" s="4" t="str">
        <f>[1]ADMIN!T31</f>
        <v>L</v>
      </c>
      <c r="AA30" s="4" t="str">
        <f>[1]ADMIN!W31</f>
        <v>P</v>
      </c>
      <c r="AB30" s="4" t="str">
        <f>[1]ADMIN!Z31</f>
        <v>L</v>
      </c>
      <c r="AC30" s="4" t="str">
        <f>[1]ADMIN!AC31</f>
        <v>P</v>
      </c>
      <c r="AD30" s="4" t="str">
        <f>[1]ADMIN!AF31</f>
        <v>P</v>
      </c>
      <c r="AE30" s="4" t="str">
        <f>[1]ADMIN!AI31</f>
        <v>P</v>
      </c>
      <c r="AF30" s="4" t="str">
        <f>[1]ADMIN!AL31</f>
        <v>L</v>
      </c>
      <c r="AG30" s="4" t="str">
        <f>[1]ADMIN!AO31</f>
        <v>L</v>
      </c>
      <c r="AH30" s="4" t="str">
        <f>[1]ADMIN!AR31</f>
        <v>P</v>
      </c>
      <c r="AI30" s="4" t="e">
        <f>[1]ADMIN!AU31</f>
        <v>#REF!</v>
      </c>
      <c r="AJ30" s="2">
        <v>1</v>
      </c>
      <c r="AK30" s="3" t="s">
        <v>953</v>
      </c>
      <c r="AL30" s="3" t="s">
        <v>954</v>
      </c>
      <c r="AM30" s="3" t="s">
        <v>955</v>
      </c>
      <c r="AN30" s="3" t="s">
        <v>956</v>
      </c>
      <c r="AQ30" s="3" t="s">
        <v>957</v>
      </c>
      <c r="AR30" s="3" t="s">
        <v>958</v>
      </c>
      <c r="AS30" s="3" t="s">
        <v>959</v>
      </c>
      <c r="AT30" s="3" t="s">
        <v>960</v>
      </c>
      <c r="AW30" s="3" t="s">
        <v>961</v>
      </c>
      <c r="AX30" s="3" t="s">
        <v>962</v>
      </c>
      <c r="AY30" s="3" t="s">
        <v>963</v>
      </c>
      <c r="AZ30" s="3" t="s">
        <v>964</v>
      </c>
      <c r="BC30" s="3" t="s">
        <v>965</v>
      </c>
      <c r="BD30" s="3" t="s">
        <v>966</v>
      </c>
      <c r="BE30" s="3" t="s">
        <v>967</v>
      </c>
      <c r="BF30" s="3" t="s">
        <v>968</v>
      </c>
      <c r="BI30" s="3" t="s">
        <v>969</v>
      </c>
      <c r="BJ30" s="3" t="s">
        <v>970</v>
      </c>
      <c r="BK30" s="3" t="s">
        <v>971</v>
      </c>
      <c r="BL30" s="3" t="s">
        <v>972</v>
      </c>
      <c r="BO30" s="3" t="s">
        <v>973</v>
      </c>
      <c r="BP30" s="3" t="s">
        <v>974</v>
      </c>
      <c r="BQ30" s="3" t="s">
        <v>975</v>
      </c>
      <c r="BR30" s="3" t="s">
        <v>976</v>
      </c>
      <c r="BU30" s="3" t="s">
        <v>977</v>
      </c>
      <c r="BV30" s="3" t="s">
        <v>978</v>
      </c>
      <c r="BW30" s="3" t="s">
        <v>979</v>
      </c>
      <c r="BX30" s="3" t="s">
        <v>980</v>
      </c>
      <c r="CA30" s="3" t="e">
        <f>IF(CB27="a",DA63,IF(CB27="b",DC63,IF(CB27="c",DE63,IF(CB27="d",DG63,""))))</f>
        <v>#REF!</v>
      </c>
      <c r="CB30" s="3" t="e">
        <f>IF(CB27="a",DB63,IF(CB27="b",DD63,IF(CB27="c",DF63,IF(CB27="d",DH63,""))))</f>
        <v>#REF!</v>
      </c>
      <c r="CC30" s="3" t="e">
        <f>IF(CB27="a",DA68,IF(CB27="b",DC68,IF(CB27="c",DE68,IF(CB27="d",DG68,""))))</f>
        <v>#REF!</v>
      </c>
      <c r="CD30" s="3" t="e">
        <f>IF(CB27="a",DB82,IF(CB27="b",DD82,IF(CB27="c",DF82,IF(CB27="d",DH82,""))))</f>
        <v>#REF!</v>
      </c>
      <c r="CG30" s="3" t="s">
        <v>981</v>
      </c>
      <c r="CH30" s="3" t="s">
        <v>982</v>
      </c>
      <c r="CI30" s="3" t="s">
        <v>983</v>
      </c>
      <c r="CJ30" s="3" t="s">
        <v>984</v>
      </c>
      <c r="CM30" s="3" t="s">
        <v>985</v>
      </c>
      <c r="CN30" s="3" t="s">
        <v>985</v>
      </c>
      <c r="CO30" s="3" t="s">
        <v>985</v>
      </c>
      <c r="CP30" s="3" t="s">
        <v>985</v>
      </c>
      <c r="CS30" s="3" t="e">
        <f>IF(CB28="a",DA78,IF(CB28="b",DC78,IF(CB28="c",DE78,IF(CB28="d",DG78,""))))</f>
        <v>#REF!</v>
      </c>
      <c r="CT30" s="3" t="e">
        <f>IF(CB28="a",DB78,IF(CB28="b",DD78,IF(CB28="c",DF78,IF(CB28="d",DH78,""))))</f>
        <v>#REF!</v>
      </c>
      <c r="CU30" s="3" t="e">
        <f>IF(CB28="a",DA83,IF(CB28="b",DC83,IF(CB28="c",DE83,IF(CB28="d",DG83,""))))</f>
        <v>#REF!</v>
      </c>
      <c r="CV30" s="3" t="e">
        <f>IF(CB28="a",DB83,IF(CB28="b",DD83,IF(CB28="c",DF83,IF(CB28="d",DH83,""))))</f>
        <v>#REF!</v>
      </c>
    </row>
    <row r="31" spans="1:112">
      <c r="A31" s="5">
        <v>29</v>
      </c>
      <c r="B31" s="4">
        <f>SISWA!B32</f>
        <v>19685</v>
      </c>
      <c r="C31" s="4">
        <f>SISWA!E32</f>
        <v>19563</v>
      </c>
      <c r="D31" s="4">
        <f>SISWA!H32</f>
        <v>19556</v>
      </c>
      <c r="E31" s="4">
        <f>SISWA!K32</f>
        <v>19569</v>
      </c>
      <c r="F31" s="4">
        <f>SISWA!N32</f>
        <v>19780</v>
      </c>
      <c r="G31" s="4">
        <f>SISWA!Q32</f>
        <v>19689</v>
      </c>
      <c r="H31" s="4">
        <f>SISWA!T32</f>
        <v>19736</v>
      </c>
      <c r="I31" s="4">
        <f>SISWA!W32</f>
        <v>19858</v>
      </c>
      <c r="J31" s="4">
        <f>SISWA!Z32</f>
        <v>0</v>
      </c>
      <c r="K31" s="4" t="e">
        <f>[1]ADMIN!AS32</f>
        <v>#REF!</v>
      </c>
      <c r="M31" s="5">
        <v>29</v>
      </c>
      <c r="N31" s="4" t="str">
        <f>SISWA!C32</f>
        <v>MUHAMAD ANIS</v>
      </c>
      <c r="O31" s="4" t="str">
        <f>SISWA!F32</f>
        <v>NIMAS NURAINI</v>
      </c>
      <c r="P31" s="4" t="str">
        <f>SISWA!I32</f>
        <v>MIFTAHUL HUDA</v>
      </c>
      <c r="Q31" s="4" t="str">
        <f>SISWA!L32</f>
        <v>RAUDHATUL JANNAH</v>
      </c>
      <c r="R31" s="4" t="str">
        <f>SISWA!O32</f>
        <v>RAFFA ALBANI GUEIVARA</v>
      </c>
      <c r="S31" s="4" t="str">
        <f>SISWA!R32</f>
        <v>NAZRIELA FHAIRUZ ZAHRA</v>
      </c>
      <c r="T31" s="4" t="str">
        <f>SISWA!U32</f>
        <v>RAHMAT HIDAYAT</v>
      </c>
      <c r="U31" s="4" t="str">
        <f>SISWA!X32</f>
        <v>NADIA AYU WULANDARI</v>
      </c>
      <c r="V31" s="4">
        <f>SISWA!AA32</f>
        <v>0</v>
      </c>
      <c r="W31" s="4" t="e">
        <f>[1]ADMIN!AT32</f>
        <v>#REF!</v>
      </c>
      <c r="Y31" s="5">
        <v>29</v>
      </c>
      <c r="Z31" s="4" t="str">
        <f>[1]ADMIN!T32</f>
        <v>P</v>
      </c>
      <c r="AA31" s="4" t="str">
        <f>[1]ADMIN!W32</f>
        <v>P</v>
      </c>
      <c r="AB31" s="4" t="str">
        <f>[1]ADMIN!Z32</f>
        <v>L</v>
      </c>
      <c r="AC31" s="4" t="str">
        <f>[1]ADMIN!AC32</f>
        <v>P</v>
      </c>
      <c r="AD31" s="4" t="str">
        <f>[1]ADMIN!AF32</f>
        <v>P</v>
      </c>
      <c r="AE31" s="4" t="str">
        <f>[1]ADMIN!AI32</f>
        <v>P</v>
      </c>
      <c r="AF31" s="4" t="str">
        <f>[1]ADMIN!AL32</f>
        <v>L</v>
      </c>
      <c r="AG31" s="4" t="str">
        <f>[1]ADMIN!AO32</f>
        <v>P</v>
      </c>
      <c r="AH31" s="4" t="str">
        <f>[1]ADMIN!AR32</f>
        <v>P</v>
      </c>
      <c r="AI31" s="4" t="e">
        <f>[1]ADMIN!AU32</f>
        <v>#REF!</v>
      </c>
      <c r="AJ31" s="2">
        <v>2</v>
      </c>
      <c r="AK31" s="3" t="s">
        <v>986</v>
      </c>
      <c r="AL31" s="3" t="s">
        <v>987</v>
      </c>
      <c r="AM31" s="3" t="s">
        <v>988</v>
      </c>
      <c r="AN31" s="3" t="s">
        <v>989</v>
      </c>
      <c r="AQ31" s="3" t="s">
        <v>990</v>
      </c>
      <c r="AR31" s="3" t="s">
        <v>991</v>
      </c>
      <c r="AS31" s="3" t="s">
        <v>992</v>
      </c>
      <c r="AT31" s="3" t="s">
        <v>993</v>
      </c>
      <c r="AW31" s="3" t="s">
        <v>994</v>
      </c>
      <c r="AX31" s="3" t="s">
        <v>995</v>
      </c>
      <c r="AY31" s="3" t="s">
        <v>996</v>
      </c>
      <c r="AZ31" s="3" t="s">
        <v>997</v>
      </c>
      <c r="BC31" s="3" t="s">
        <v>998</v>
      </c>
      <c r="BD31" s="3" t="s">
        <v>999</v>
      </c>
      <c r="BE31" s="3" t="s">
        <v>1000</v>
      </c>
      <c r="BF31" s="3" t="s">
        <v>1001</v>
      </c>
      <c r="BI31" s="3" t="s">
        <v>1002</v>
      </c>
      <c r="BJ31" s="3" t="s">
        <v>1003</v>
      </c>
      <c r="BK31" s="3" t="s">
        <v>1004</v>
      </c>
      <c r="BL31" s="3" t="s">
        <v>1005</v>
      </c>
      <c r="BO31" s="3" t="s">
        <v>1006</v>
      </c>
      <c r="BP31" s="3" t="s">
        <v>1007</v>
      </c>
      <c r="BQ31" s="3" t="s">
        <v>1008</v>
      </c>
      <c r="BR31" s="3" t="s">
        <v>1009</v>
      </c>
      <c r="BU31" s="3" t="s">
        <v>1010</v>
      </c>
      <c r="BV31" s="3" t="s">
        <v>1011</v>
      </c>
      <c r="BW31" s="3" t="s">
        <v>1012</v>
      </c>
      <c r="BX31" s="3" t="s">
        <v>1013</v>
      </c>
      <c r="CA31" s="3" t="e">
        <f>IF(CB27="a",DA64,IF(CB27="b",DC64,IF(CB27="c",DE64,IF(CB27="d",DG64,""))))</f>
        <v>#REF!</v>
      </c>
      <c r="CB31" s="3" t="e">
        <f>IF(CB27="a",DB64,IF(CB27="b",DD64,IF(CB27="c",DF64,IF(CB27="d",DH64,""))))</f>
        <v>#REF!</v>
      </c>
      <c r="CC31" s="3" t="e">
        <f>IF(CB27="a",DA69,IF(CB27="b",DC69,IF(CB27="c",DE69,IF(CB27="d",DG69,""))))</f>
        <v>#REF!</v>
      </c>
      <c r="CD31" s="3" t="e">
        <f>IF(CB27="a",DB84,IF(CB27="b",DD84,IF(CB27="c",DF84,IF(CB27="d",DH84,""))))</f>
        <v>#REF!</v>
      </c>
      <c r="CG31" s="3" t="s">
        <v>1014</v>
      </c>
      <c r="CH31" s="3" t="s">
        <v>1015</v>
      </c>
      <c r="CI31" s="3" t="s">
        <v>1016</v>
      </c>
      <c r="CJ31" s="3" t="s">
        <v>1017</v>
      </c>
      <c r="CM31" s="3" t="s">
        <v>1018</v>
      </c>
      <c r="CN31" s="3" t="s">
        <v>1018</v>
      </c>
      <c r="CO31" s="3" t="s">
        <v>1019</v>
      </c>
      <c r="CP31" s="3" t="s">
        <v>1019</v>
      </c>
      <c r="CS31" s="3" t="e">
        <f>IF(CB28="a",DA79,IF(CB28="b",DC79,IF(CB28="c",DE79,IF(CB28="d",DG79,""))))</f>
        <v>#REF!</v>
      </c>
      <c r="CT31" s="3" t="e">
        <f>IF(CB28="a",DB79,IF(CB28="b",DD79,IF(CB28="c",DF79,IF(CB28="d",DH79,""))))</f>
        <v>#REF!</v>
      </c>
      <c r="CU31" s="3" t="e">
        <f>IF(CB28="a",DA84,IF(CB28="b",DC84,IF(CB28="c",DE84,IF(CB28="d",DG84,""))))</f>
        <v>#REF!</v>
      </c>
      <c r="CV31" s="3" t="e">
        <f>IF(CB28="a",DB84,IF(CB28="b",DD84,IF(CB28="c",DF84,IF(CB28="d",DH84,""))))</f>
        <v>#REF!</v>
      </c>
      <c r="CZ31" s="2" t="s">
        <v>520</v>
      </c>
      <c r="DB31" s="2" t="s">
        <v>46</v>
      </c>
    </row>
    <row r="32" spans="1:112">
      <c r="A32" s="5">
        <v>30</v>
      </c>
      <c r="B32" s="4">
        <f>SISWA!B33</f>
        <v>19814</v>
      </c>
      <c r="C32" s="4">
        <f>SISWA!E33</f>
        <v>19654</v>
      </c>
      <c r="D32" s="4">
        <f>SISWA!H33</f>
        <v>19647</v>
      </c>
      <c r="E32" s="4">
        <f>SISWA!K33</f>
        <v>19864</v>
      </c>
      <c r="F32" s="4">
        <f>SISWA!N33</f>
        <v>19737</v>
      </c>
      <c r="G32" s="4">
        <f>SISWA!Q33</f>
        <v>19735</v>
      </c>
      <c r="H32" s="4">
        <f>SISWA!T33</f>
        <v>19738</v>
      </c>
      <c r="I32" s="4">
        <f>SISWA!W33</f>
        <v>19821</v>
      </c>
      <c r="J32" s="4">
        <f>SISWA!Z33</f>
        <v>0</v>
      </c>
      <c r="K32" s="4" t="e">
        <f>[1]ADMIN!AS33</f>
        <v>#REF!</v>
      </c>
      <c r="M32" s="5">
        <v>30</v>
      </c>
      <c r="N32" s="4" t="str">
        <f>SISWA!C33</f>
        <v>MUHAMMAD RAFLI</v>
      </c>
      <c r="O32" s="4" t="str">
        <f>SISWA!F33</f>
        <v>NURANI LAILI</v>
      </c>
      <c r="P32" s="4" t="str">
        <f>SISWA!I33</f>
        <v>MIFTAHUL HUDA DZULKIFLI</v>
      </c>
      <c r="Q32" s="4" t="str">
        <f>SISWA!L33</f>
        <v>RENDI YULISTIO FIRMANSYAH</v>
      </c>
      <c r="R32" s="4" t="str">
        <f>SISWA!O33</f>
        <v>RASSYA RIFKY SETYAWAN  *</v>
      </c>
      <c r="S32" s="4" t="str">
        <f>SISWA!R33</f>
        <v>PUTRI KIRANA LARASATI</v>
      </c>
      <c r="T32" s="4" t="str">
        <f>SISWA!U33</f>
        <v>RAUL FAIZ WIGARCARAKA</v>
      </c>
      <c r="U32" s="4" t="str">
        <f>SISWA!X33</f>
        <v>NURUL HUDA</v>
      </c>
      <c r="V32" s="4">
        <f>SISWA!AA33</f>
        <v>0</v>
      </c>
      <c r="W32" s="4" t="e">
        <f>[1]ADMIN!AT33</f>
        <v>#REF!</v>
      </c>
      <c r="Y32" s="5">
        <v>30</v>
      </c>
      <c r="Z32" s="4" t="str">
        <f>[1]ADMIN!T33</f>
        <v>P</v>
      </c>
      <c r="AA32" s="4" t="str">
        <f>[1]ADMIN!W33</f>
        <v>P</v>
      </c>
      <c r="AB32" s="4" t="str">
        <f>[1]ADMIN!Z33</f>
        <v>P</v>
      </c>
      <c r="AC32" s="4" t="str">
        <f>[1]ADMIN!AC33</f>
        <v>P</v>
      </c>
      <c r="AD32" s="4" t="str">
        <f>[1]ADMIN!AF33</f>
        <v>L</v>
      </c>
      <c r="AE32" s="4" t="str">
        <f>[1]ADMIN!AI33</f>
        <v>P</v>
      </c>
      <c r="AF32" s="4" t="str">
        <f>[1]ADMIN!AL33</f>
        <v>P</v>
      </c>
      <c r="AG32" s="4" t="str">
        <f>[1]ADMIN!AO33</f>
        <v>P</v>
      </c>
      <c r="AH32" s="4" t="str">
        <f>[1]ADMIN!AR33</f>
        <v>P</v>
      </c>
      <c r="AI32" s="4" t="e">
        <f>[1]ADMIN!AU33</f>
        <v>#REF!</v>
      </c>
      <c r="AJ32" s="2">
        <v>3</v>
      </c>
      <c r="AK32" s="3" t="s">
        <v>1020</v>
      </c>
      <c r="AL32" s="3" t="s">
        <v>1021</v>
      </c>
      <c r="AM32" s="3" t="s">
        <v>1022</v>
      </c>
      <c r="AN32" s="3" t="s">
        <v>1023</v>
      </c>
      <c r="AQ32" s="3" t="s">
        <v>1024</v>
      </c>
      <c r="AR32" s="3" t="s">
        <v>1025</v>
      </c>
      <c r="AS32" s="3" t="s">
        <v>1026</v>
      </c>
      <c r="AT32" s="3" t="s">
        <v>1027</v>
      </c>
      <c r="AW32" s="3" t="s">
        <v>1028</v>
      </c>
      <c r="AX32" s="3" t="s">
        <v>1029</v>
      </c>
      <c r="AY32" s="3" t="s">
        <v>1030</v>
      </c>
      <c r="BC32" s="3" t="s">
        <v>1031</v>
      </c>
      <c r="BD32" s="3" t="s">
        <v>1032</v>
      </c>
      <c r="BE32" s="3" t="s">
        <v>1033</v>
      </c>
      <c r="BF32" s="3" t="s">
        <v>1034</v>
      </c>
      <c r="BI32" s="3" t="s">
        <v>1035</v>
      </c>
      <c r="BK32" s="3" t="s">
        <v>1036</v>
      </c>
      <c r="BL32" s="3" t="s">
        <v>1037</v>
      </c>
      <c r="BU32" s="3" t="s">
        <v>1038</v>
      </c>
      <c r="BV32" s="3" t="s">
        <v>1039</v>
      </c>
      <c r="BW32" s="3" t="s">
        <v>1040</v>
      </c>
      <c r="BX32" s="3" t="s">
        <v>1041</v>
      </c>
      <c r="CA32" s="3" t="e">
        <f>IF(CC27="a",DA63,IF(CC27="b",DC63,IF(CC27="c",DE63,IF(CC27="d",DG63,""))))</f>
        <v>#REF!</v>
      </c>
      <c r="CB32" s="3" t="e">
        <f>IF(CC27="a",DB63,IF(CC27="b",DD63,IF(CC27="c",DF63,IF(CC27="d",DH63,""))))</f>
        <v>#REF!</v>
      </c>
      <c r="CC32" s="3" t="e">
        <f>IF(CC27="a",DA68,IF(CC27="b",DC68,IF(CC27="c",DE68,IF(CC27="d",DG68,""))))</f>
        <v>#REF!</v>
      </c>
      <c r="CD32" s="3" t="e">
        <f>IF(CC27="a",DB82,IF(CC27="b",DD82,IF(CC27="c",DF82,IF(CC27="d",DH82,""))))</f>
        <v>#REF!</v>
      </c>
      <c r="CG32" s="3" t="s">
        <v>1042</v>
      </c>
      <c r="CH32" s="3" t="s">
        <v>1043</v>
      </c>
      <c r="CI32" s="3" t="s">
        <v>1044</v>
      </c>
      <c r="CJ32" s="3" t="s">
        <v>1045</v>
      </c>
      <c r="CM32" s="3" t="s">
        <v>1046</v>
      </c>
      <c r="CN32" s="3" t="s">
        <v>1046</v>
      </c>
      <c r="CO32" s="3" t="s">
        <v>1046</v>
      </c>
      <c r="CP32" s="3" t="s">
        <v>1046</v>
      </c>
      <c r="CS32" s="3" t="e">
        <f>IF(CC28="a",DA78,IF(CC28="b",DC78,IF(CC28="c",DE78,IF(CC28="d",DG78,""))))</f>
        <v>#REF!</v>
      </c>
      <c r="CT32" s="3" t="e">
        <f>IF(CC28="a",DB78,IF(CC28="b",DD78,IF(CC28="c",DF78,IF(CC28="d",DH78,""))))</f>
        <v>#REF!</v>
      </c>
      <c r="CU32" s="3" t="e">
        <f>IF(CC28="a",DA83,IF(CC28="b",DC83,IF(CC28="c",DE83,IF(CC28="d",DG83,""))))</f>
        <v>#REF!</v>
      </c>
      <c r="CV32" s="3" t="e">
        <f>IF(CC28="a",DB83,IF(CC28="b",DD83,IF(CC28="c",DF83,IF(CC28="d",DH83,""))))</f>
        <v>#REF!</v>
      </c>
      <c r="DA32" s="2" t="s">
        <v>523</v>
      </c>
      <c r="DB32" s="2" t="s">
        <v>524</v>
      </c>
      <c r="DC32" s="2" t="s">
        <v>525</v>
      </c>
      <c r="DD32" s="2" t="s">
        <v>526</v>
      </c>
      <c r="DE32" s="2" t="s">
        <v>527</v>
      </c>
      <c r="DF32" s="2" t="s">
        <v>528</v>
      </c>
      <c r="DG32" s="2" t="s">
        <v>529</v>
      </c>
      <c r="DH32" s="2" t="s">
        <v>530</v>
      </c>
    </row>
    <row r="33" spans="1:112">
      <c r="A33" s="5">
        <v>31</v>
      </c>
      <c r="B33" s="4">
        <f>SISWA!B34</f>
        <v>19561</v>
      </c>
      <c r="C33" s="4">
        <f>SISWA!E34</f>
        <v>19861</v>
      </c>
      <c r="D33" s="4">
        <f>SISWA!H34</f>
        <v>19560</v>
      </c>
      <c r="E33" s="4">
        <f>SISWA!K34</f>
        <v>19865</v>
      </c>
      <c r="F33" s="4">
        <f>SISWA!N34</f>
        <v>19695</v>
      </c>
      <c r="G33" s="4">
        <f>SISWA!Q34</f>
        <v>19692</v>
      </c>
      <c r="H33" s="4">
        <f>SISWA!T34</f>
        <v>19781</v>
      </c>
      <c r="I33" s="4">
        <f>SISWA!W34</f>
        <v>19565</v>
      </c>
      <c r="J33" s="4">
        <f>SISWA!Z34</f>
        <v>0</v>
      </c>
      <c r="K33" s="4" t="e">
        <f>[1]ADMIN!AS34</f>
        <v>#REF!</v>
      </c>
      <c r="M33" s="5">
        <v>31</v>
      </c>
      <c r="N33" s="4" t="str">
        <f>SISWA!C34</f>
        <v>NAAILAH RIFDHA RENANDHA</v>
      </c>
      <c r="O33" s="4" t="str">
        <f>SISWA!F34</f>
        <v>NURUL FADILA</v>
      </c>
      <c r="P33" s="4" t="str">
        <f>SISWA!I34</f>
        <v>MUHAMMAD IRFAN SALILAMA</v>
      </c>
      <c r="Q33" s="4" t="str">
        <f>SISWA!L34</f>
        <v>ROFIUL ALI ZAIN</v>
      </c>
      <c r="R33" s="4" t="str">
        <f>SISWA!O34</f>
        <v>RIZKI RAMADHAN</v>
      </c>
      <c r="S33" s="4" t="str">
        <f>SISWA!R34</f>
        <v>RANGGA PUTRA MULYADINATA</v>
      </c>
      <c r="T33" s="4" t="str">
        <f>SISWA!U34</f>
        <v>RISMA FADHILA</v>
      </c>
      <c r="U33" s="4" t="str">
        <f>SISWA!X34</f>
        <v>PUTRI ARIYANI FIRDAUS</v>
      </c>
      <c r="V33" s="4">
        <f>SISWA!AA34</f>
        <v>0</v>
      </c>
      <c r="W33" s="4" t="e">
        <f>[1]ADMIN!AT34</f>
        <v>#REF!</v>
      </c>
      <c r="Y33" s="5">
        <v>31</v>
      </c>
      <c r="Z33" s="4" t="str">
        <f>[1]ADMIN!T34</f>
        <v>L</v>
      </c>
      <c r="AA33" s="4" t="str">
        <f>[1]ADMIN!W34</f>
        <v>P</v>
      </c>
      <c r="AB33" s="4" t="str">
        <f>[1]ADMIN!Z34</f>
        <v>P</v>
      </c>
      <c r="AC33" s="4" t="str">
        <f>[1]ADMIN!AC34</f>
        <v>L</v>
      </c>
      <c r="AD33" s="4" t="e">
        <f>[1]ADMIN!AF34</f>
        <v>#REF!</v>
      </c>
      <c r="AE33" s="4" t="e">
        <f>[1]ADMIN!AI34</f>
        <v>#REF!</v>
      </c>
      <c r="AF33" s="4" t="e">
        <f>[1]ADMIN!AL34</f>
        <v>#REF!</v>
      </c>
      <c r="AG33" s="4" t="e">
        <f>[1]ADMIN!AO34</f>
        <v>#REF!</v>
      </c>
      <c r="AH33" s="4" t="str">
        <f>[1]ADMIN!AR34</f>
        <v>P</v>
      </c>
      <c r="AI33" s="4" t="e">
        <f>[1]ADMIN!AU34</f>
        <v>#REF!</v>
      </c>
      <c r="AJ33" s="2">
        <v>4</v>
      </c>
      <c r="AK33" s="3" t="s">
        <v>1047</v>
      </c>
      <c r="AL33" s="3" t="s">
        <v>1048</v>
      </c>
      <c r="AM33" s="3" t="s">
        <v>1049</v>
      </c>
      <c r="AN33" s="3" t="s">
        <v>1050</v>
      </c>
      <c r="AQ33" s="3" t="s">
        <v>1051</v>
      </c>
      <c r="AS33" s="3" t="s">
        <v>1052</v>
      </c>
      <c r="AW33" s="3" t="s">
        <v>1053</v>
      </c>
      <c r="AX33" s="3" t="s">
        <v>1054</v>
      </c>
      <c r="BC33" s="3" t="s">
        <v>1055</v>
      </c>
      <c r="BD33" s="3" t="s">
        <v>1056</v>
      </c>
      <c r="BE33" s="3" t="s">
        <v>1057</v>
      </c>
      <c r="BF33" s="3" t="s">
        <v>1058</v>
      </c>
      <c r="BK33" s="3" t="s">
        <v>1059</v>
      </c>
      <c r="BL33" s="3" t="s">
        <v>1060</v>
      </c>
      <c r="BU33" s="3" t="s">
        <v>1061</v>
      </c>
      <c r="BV33" s="3" t="s">
        <v>1062</v>
      </c>
      <c r="BW33" s="3" t="s">
        <v>1063</v>
      </c>
      <c r="BX33" s="3" t="s">
        <v>1064</v>
      </c>
      <c r="CA33" s="3" t="e">
        <f>IF(CC27="a",DA64,IF(CC27="b",DC64,IF(CC27="c",DE64,IF(CC27="d",DG64,""))))</f>
        <v>#REF!</v>
      </c>
      <c r="CB33" s="3" t="e">
        <f>IF(CC27="a",DB64,IF(CC27="b",DD64,IF(CC27="c",DF64,IF(CC27="d",DH64,""))))</f>
        <v>#REF!</v>
      </c>
      <c r="CC33" s="3" t="e">
        <f>IF(CC27="a",DA69,IF(CC27="b",DC69,IF(CC27="c",DE69,IF(CC27="d",DG69,""))))</f>
        <v>#REF!</v>
      </c>
      <c r="CD33" s="3" t="e">
        <f>IF(CC27="a",DB84,IF(CC27="b",DD84,IF(CC27="c",DF84,IF(CC27="d",DH84,""))))</f>
        <v>#REF!</v>
      </c>
      <c r="CM33" s="3" t="s">
        <v>1065</v>
      </c>
      <c r="CN33" s="3" t="s">
        <v>1065</v>
      </c>
      <c r="CO33" s="3" t="s">
        <v>1066</v>
      </c>
      <c r="CP33" s="3" t="s">
        <v>1066</v>
      </c>
      <c r="CS33" s="3" t="e">
        <f>IF(CC28="a",DA79,IF(CC28="b",DC79,IF(CC28="c",DE79,IF(CC28="d",DG79,""))))</f>
        <v>#REF!</v>
      </c>
      <c r="CT33" s="3" t="e">
        <f>IF(CC28="a",DB79,IF(CC28="b",DD79,IF(CC28="c",DF79,IF(CC28="d",DH79,""))))</f>
        <v>#REF!</v>
      </c>
      <c r="CU33" s="3" t="e">
        <f>IF(CC28="a",DA84,IF(CC28="b",DC84,IF(CC28="c",DE84,IF(CC28="d",DG84,""))))</f>
        <v>#REF!</v>
      </c>
      <c r="CV33" s="3" t="e">
        <f>IF(CC28="a",DB84,IF(CC28="b",DD84,IF(CC28="c",DF84,IF(CC28="d",DH84,""))))</f>
        <v>#REF!</v>
      </c>
      <c r="CZ33" s="2">
        <v>1</v>
      </c>
      <c r="DA33" s="2" t="s">
        <v>1067</v>
      </c>
      <c r="DB33" s="2" t="s">
        <v>1068</v>
      </c>
      <c r="DC33" s="2" t="s">
        <v>1069</v>
      </c>
      <c r="DD33" s="2" t="s">
        <v>1070</v>
      </c>
      <c r="DE33" s="2" t="s">
        <v>1071</v>
      </c>
      <c r="DF33" s="2" t="s">
        <v>1072</v>
      </c>
      <c r="DG33" s="2" t="s">
        <v>1073</v>
      </c>
      <c r="DH33" s="2" t="s">
        <v>1074</v>
      </c>
    </row>
    <row r="34" spans="1:112">
      <c r="A34" s="5">
        <v>32</v>
      </c>
      <c r="B34" s="4">
        <f>SISWA!B35</f>
        <v>19605</v>
      </c>
      <c r="C34" s="4">
        <f>SISWA!E35</f>
        <v>19862</v>
      </c>
      <c r="D34" s="4">
        <f>SISWA!H35</f>
        <v>19860</v>
      </c>
      <c r="E34" s="4">
        <f>SISWA!K35</f>
        <v>19611</v>
      </c>
      <c r="F34" s="4">
        <f>SISWA!N35</f>
        <v>19824</v>
      </c>
      <c r="G34" s="4">
        <f>SISWA!Q35</f>
        <v>19822</v>
      </c>
      <c r="H34" s="4">
        <f>SISWA!T35</f>
        <v>19657</v>
      </c>
      <c r="I34" s="4">
        <f>SISWA!W35</f>
        <v>19568</v>
      </c>
      <c r="J34" s="4">
        <f>SISWA!Z35</f>
        <v>0</v>
      </c>
      <c r="K34" s="4" t="e">
        <f>[1]ADMIN!AS35</f>
        <v>#REF!</v>
      </c>
      <c r="M34" s="5">
        <v>32</v>
      </c>
      <c r="N34" s="4" t="str">
        <f>SISWA!C35</f>
        <v>NARISA AULIA TAUFANY</v>
      </c>
      <c r="O34" s="4" t="str">
        <f>SISWA!F35</f>
        <v>OKTAVIA ROHMADHANI</v>
      </c>
      <c r="P34" s="4" t="str">
        <f>SISWA!I35</f>
        <v>NATASYA THALIA FELISHA</v>
      </c>
      <c r="Q34" s="4" t="str">
        <f>SISWA!L35</f>
        <v>RYAN PUTRA ANANDA</v>
      </c>
      <c r="R34" s="4" t="str">
        <f>SISWA!O35</f>
        <v>SALSA ALIYA NABILATUNNISA</v>
      </c>
      <c r="S34" s="4" t="str">
        <f>SISWA!R35</f>
        <v>RISCA MAULIDYAH ARIYANTI ZAIN</v>
      </c>
      <c r="T34" s="4" t="str">
        <f>SISWA!U35</f>
        <v>RIZKA NUR FADILLAH</v>
      </c>
      <c r="U34" s="4" t="str">
        <f>SISWA!X35</f>
        <v>RAJENDRA KAMAL PRAMEGANATA</v>
      </c>
      <c r="V34" s="4">
        <f>SISWA!AA35</f>
        <v>0</v>
      </c>
      <c r="W34" s="4" t="e">
        <f>[1]ADMIN!AT35</f>
        <v>#REF!</v>
      </c>
      <c r="Y34" s="5">
        <v>32</v>
      </c>
      <c r="Z34" s="4" t="e">
        <f>[1]ADMIN!T35</f>
        <v>#REF!</v>
      </c>
      <c r="AA34" s="4" t="e">
        <f>[1]ADMIN!W35</f>
        <v>#REF!</v>
      </c>
      <c r="AB34" s="4" t="e">
        <f>[1]ADMIN!Z35</f>
        <v>#REF!</v>
      </c>
      <c r="AC34" s="4" t="e">
        <f>[1]ADMIN!AC35</f>
        <v>#REF!</v>
      </c>
      <c r="AD34" s="4" t="e">
        <f>[1]ADMIN!AF35</f>
        <v>#REF!</v>
      </c>
      <c r="AE34" s="4" t="e">
        <f>[1]ADMIN!AI35</f>
        <v>#REF!</v>
      </c>
      <c r="AF34" s="4" t="e">
        <f>[1]ADMIN!AL35</f>
        <v>#REF!</v>
      </c>
      <c r="AG34" s="4" t="e">
        <f>[1]ADMIN!AO35</f>
        <v>#REF!</v>
      </c>
      <c r="AH34" s="4" t="str">
        <f>[1]ADMIN!AR35</f>
        <v>P</v>
      </c>
      <c r="AI34" s="4" t="e">
        <f>[1]ADMIN!AU35</f>
        <v>#REF!</v>
      </c>
      <c r="AJ34" s="2">
        <v>5</v>
      </c>
      <c r="AK34" s="3" t="s">
        <v>1075</v>
      </c>
      <c r="AL34" s="3" t="s">
        <v>1076</v>
      </c>
      <c r="AM34" s="3" t="s">
        <v>1077</v>
      </c>
      <c r="AN34" s="3" t="s">
        <v>1078</v>
      </c>
      <c r="BE34" s="3" t="s">
        <v>1079</v>
      </c>
      <c r="BF34" s="3" t="s">
        <v>1031</v>
      </c>
      <c r="BK34" s="3" t="s">
        <v>1080</v>
      </c>
      <c r="BL34" s="3" t="s">
        <v>1081</v>
      </c>
      <c r="BU34" s="3" t="s">
        <v>1082</v>
      </c>
      <c r="BV34" s="3" t="s">
        <v>1083</v>
      </c>
      <c r="BW34" s="3" t="s">
        <v>1084</v>
      </c>
      <c r="BX34" s="3" t="s">
        <v>1085</v>
      </c>
      <c r="CA34" s="3" t="e">
        <f>IF(CD27="a",DA63,IF(CD27="b",DC63,IF(CD27="c",DE63,IF(CD27="d",DG63,""))))</f>
        <v>#REF!</v>
      </c>
      <c r="CB34" s="3" t="e">
        <f>IF(CD27="a",DB63,IF(CD27="b",DD63,IF(CD27="c",DF63,IF(CD27="d",DH63,""))))</f>
        <v>#REF!</v>
      </c>
      <c r="CC34" s="3" t="e">
        <f>IF(CD27="a",DA68,IF(CD27="b",DC68,IF(CD27="c",DE68,IF(CD27="d",DG68,""))))</f>
        <v>#REF!</v>
      </c>
      <c r="CD34" s="3" t="e">
        <f>IF(CD27="a",DB82,IF(CD27="b",DD82,IF(CD27="c",DF82,IF(CD27="d",DH82,""))))</f>
        <v>#REF!</v>
      </c>
      <c r="CM34" s="3" t="s">
        <v>1086</v>
      </c>
      <c r="CN34" s="3" t="s">
        <v>1086</v>
      </c>
      <c r="CO34" s="3" t="s">
        <v>1087</v>
      </c>
      <c r="CP34" s="3" t="s">
        <v>1087</v>
      </c>
      <c r="CS34" s="3" t="e">
        <f>IF(CD28="a",DA78,IF(CD28="b",DC78,IF(CD28="c",DE78,IF(CD28="d",DG78,""))))</f>
        <v>#REF!</v>
      </c>
      <c r="CT34" s="3" t="e">
        <f>IF(CD28="a",DB78,IF(CD28="b",DD78,IF(CD28="c",DF78,IF(CD28="d",DH78,""))))</f>
        <v>#REF!</v>
      </c>
      <c r="CU34" s="3" t="e">
        <f>IF(CD28="a",DA83,IF(CD28="b",DC83,IF(CD28="c",DE83,IF(CD28="d",DG83,""))))</f>
        <v>#REF!</v>
      </c>
      <c r="CV34" s="3" t="e">
        <f>IF(CD28="a",DB83,IF(CD28="b",DD83,IF(CD28="c",DF83,IF(CD28="d",DH83,""))))</f>
        <v>#REF!</v>
      </c>
      <c r="CZ34" s="2">
        <v>2</v>
      </c>
      <c r="DA34" s="2" t="s">
        <v>1088</v>
      </c>
      <c r="DB34" s="2" t="s">
        <v>1089</v>
      </c>
      <c r="DC34" s="2" t="s">
        <v>1090</v>
      </c>
      <c r="DD34" s="2" t="s">
        <v>1091</v>
      </c>
      <c r="DE34" s="2" t="s">
        <v>1092</v>
      </c>
      <c r="DF34" s="2" t="s">
        <v>1093</v>
      </c>
      <c r="DG34" s="2" t="s">
        <v>1094</v>
      </c>
      <c r="DH34" s="2" t="s">
        <v>1095</v>
      </c>
    </row>
    <row r="35" spans="1:112">
      <c r="A35" s="5">
        <v>33</v>
      </c>
      <c r="B35" s="4">
        <f>SISWA!B36</f>
        <v>19820</v>
      </c>
      <c r="C35" s="4">
        <f>SISWA!E36</f>
        <v>19607</v>
      </c>
      <c r="D35" s="4">
        <f>SISWA!H36</f>
        <v>19653</v>
      </c>
      <c r="E35" s="4">
        <f>SISWA!K36</f>
        <v>19866</v>
      </c>
      <c r="F35" s="4">
        <f>SISWA!N36</f>
        <v>19613</v>
      </c>
      <c r="G35" s="4">
        <f>SISWA!Q36</f>
        <v>19867</v>
      </c>
      <c r="H35" s="4">
        <f>SISWA!T36</f>
        <v>19570</v>
      </c>
      <c r="I35" s="4">
        <f>SISWA!W36</f>
        <v>19694</v>
      </c>
      <c r="J35" s="4">
        <f>SISWA!Z36</f>
        <v>0</v>
      </c>
      <c r="K35" s="4" t="e">
        <f>[1]ADMIN!AS36</f>
        <v>#REF!</v>
      </c>
      <c r="M35" s="5">
        <v>33</v>
      </c>
      <c r="N35" s="4" t="str">
        <f>SISWA!C36</f>
        <v>NURUL FADHILAH</v>
      </c>
      <c r="O35" s="4" t="str">
        <f>SISWA!F36</f>
        <v>RACHMA MAYNINA</v>
      </c>
      <c r="P35" s="4" t="str">
        <f>SISWA!I36</f>
        <v>NAYLA SASKIA PUTRI ASS-SHIFA</v>
      </c>
      <c r="Q35" s="4" t="str">
        <f>SISWA!L36</f>
        <v>SABILLA VERONIKA</v>
      </c>
      <c r="R35" s="4" t="str">
        <f>SISWA!O36</f>
        <v>SALSABILA AISYA WIDIANTO PUTRI</v>
      </c>
      <c r="S35" s="4" t="str">
        <f>SISWA!R36</f>
        <v>SHAFIRA PUTRI RINDYANI</v>
      </c>
      <c r="T35" s="4" t="str">
        <f>SISWA!U36</f>
        <v>RIZKY ZIDANE HAFIZH</v>
      </c>
      <c r="U35" s="4" t="str">
        <f>SISWA!X36</f>
        <v>RIKA AYU WIJAYANTI</v>
      </c>
      <c r="V35" s="4">
        <f>SISWA!AA36</f>
        <v>0</v>
      </c>
      <c r="W35" s="4" t="e">
        <f>[1]ADMIN!AT36</f>
        <v>#REF!</v>
      </c>
      <c r="Y35" s="5">
        <v>33</v>
      </c>
      <c r="Z35" s="4" t="e">
        <f>[1]ADMIN!T36</f>
        <v>#REF!</v>
      </c>
      <c r="AA35" s="4" t="e">
        <f>[1]ADMIN!W36</f>
        <v>#REF!</v>
      </c>
      <c r="AB35" s="4" t="e">
        <f>[1]ADMIN!Z36</f>
        <v>#REF!</v>
      </c>
      <c r="AC35" s="4" t="e">
        <f>[1]ADMIN!AC36</f>
        <v>#REF!</v>
      </c>
      <c r="AD35" s="4" t="e">
        <f>[1]ADMIN!AF36</f>
        <v>#REF!</v>
      </c>
      <c r="AE35" s="4" t="e">
        <f>[1]ADMIN!AI36</f>
        <v>#REF!</v>
      </c>
      <c r="AF35" s="4" t="e">
        <f>[1]ADMIN!AL36</f>
        <v>#REF!</v>
      </c>
      <c r="AG35" s="4" t="e">
        <f>[1]ADMIN!AO36</f>
        <v>#REF!</v>
      </c>
      <c r="AH35" s="4" t="e">
        <f>[1]ADMIN!AR36</f>
        <v>#REF!</v>
      </c>
      <c r="AI35" s="4" t="e">
        <f>[1]ADMIN!AU36</f>
        <v>#REF!</v>
      </c>
      <c r="AJ35" s="2">
        <v>6</v>
      </c>
      <c r="AK35" s="3" t="s">
        <v>1096</v>
      </c>
      <c r="AL35" s="3" t="s">
        <v>1097</v>
      </c>
      <c r="AM35" s="3" t="s">
        <v>1098</v>
      </c>
      <c r="BE35" s="3" t="s">
        <v>1099</v>
      </c>
      <c r="BF35" s="3" t="s">
        <v>1100</v>
      </c>
      <c r="BK35" s="3" t="s">
        <v>1101</v>
      </c>
      <c r="BU35" s="3" t="s">
        <v>1102</v>
      </c>
      <c r="BW35" s="3" t="s">
        <v>1103</v>
      </c>
      <c r="BX35" s="3" t="s">
        <v>1104</v>
      </c>
      <c r="CA35" s="3" t="e">
        <f>IF(CD27="a",DA64,IF(CD27="b",DC64,IF(CD27="c",DE64,IF(CD27="d",DG64,""))))</f>
        <v>#REF!</v>
      </c>
      <c r="CB35" s="3" t="e">
        <f>IF(CD27="a",DB64,IF(CD27="b",DD64,IF(CD27="c",DF64,IF(CD27="d",DH64,""))))</f>
        <v>#REF!</v>
      </c>
      <c r="CC35" s="3" t="e">
        <f>IF(CD27="a",DA69,IF(CD27="b",DC69,IF(CD27="c",DE69,IF(CD27="d",DG69,""))))</f>
        <v>#REF!</v>
      </c>
      <c r="CD35" s="3" t="e">
        <f>IF(CD27="a",DB84,IF(CD27="b",DD84,IF(CD27="c",DF84,IF(CD27="d",DH84,""))))</f>
        <v>#REF!</v>
      </c>
      <c r="CM35" s="3" t="s">
        <v>1105</v>
      </c>
      <c r="CN35" s="3" t="s">
        <v>1105</v>
      </c>
      <c r="CO35" s="3" t="s">
        <v>1086</v>
      </c>
      <c r="CP35" s="3" t="s">
        <v>1086</v>
      </c>
      <c r="CS35" s="3" t="e">
        <f>IF(CD28="a",DA79,IF(CD28="b",DC79,IF(CD28="c",DE79,IF(CD28="d",DG79,""))))</f>
        <v>#REF!</v>
      </c>
      <c r="CT35" s="3" t="e">
        <f>IF(CD28="a",DB79,IF(CD28="b",DD79,IF(CD28="c",DF79,IF(CD28="d",DH79,""))))</f>
        <v>#REF!</v>
      </c>
      <c r="CU35" s="3" t="e">
        <f>IF(CD28="a",DA84,IF(CD28="b",DC84,IF(CD28="c",DE84,IF(CD28="d",DG84,""))))</f>
        <v>#REF!</v>
      </c>
      <c r="CV35" s="3" t="e">
        <f>IF(CD28="a",DB84,IF(CD28="b",DD84,IF(CD28="c",DF84,IF(CD28="d",DH84,""))))</f>
        <v>#REF!</v>
      </c>
    </row>
    <row r="36" spans="1:112">
      <c r="A36" s="5">
        <v>34</v>
      </c>
      <c r="B36" s="4">
        <f>SISWA!B37</f>
        <v>19778</v>
      </c>
      <c r="C36" s="4">
        <f>SISWA!E37</f>
        <v>19566</v>
      </c>
      <c r="D36" s="4">
        <f>SISWA!H37</f>
        <v>19734</v>
      </c>
      <c r="E36" s="4">
        <f>SISWA!K37</f>
        <v>19612</v>
      </c>
      <c r="F36" s="4">
        <f>SISWA!N37</f>
        <v>19825</v>
      </c>
      <c r="G36" s="4">
        <f>SISWA!Q37</f>
        <v>19697</v>
      </c>
      <c r="H36" s="4">
        <f>SISWA!T37</f>
        <v>19658</v>
      </c>
      <c r="I36" s="4">
        <f>SISWA!W37</f>
        <v>19741</v>
      </c>
      <c r="J36" s="4">
        <f>SISWA!Z37</f>
        <v>0</v>
      </c>
      <c r="K36" s="4" t="e">
        <f>[1]ADMIN!AS37</f>
        <v>#REF!</v>
      </c>
      <c r="M36" s="5">
        <v>34</v>
      </c>
      <c r="N36" s="4" t="str">
        <f>SISWA!C37</f>
        <v>PRADITA RASYADAN AKMAL</v>
      </c>
      <c r="O36" s="4" t="str">
        <f>SISWA!F37</f>
        <v>RAFFA GALANG PRAYOGA</v>
      </c>
      <c r="P36" s="4" t="str">
        <f>SISWA!I37</f>
        <v>PRATOMO ADI WICAKSONO</v>
      </c>
      <c r="Q36" s="4" t="str">
        <f>SISWA!L37</f>
        <v>SAFIRA DWI RENATA</v>
      </c>
      <c r="R36" s="4" t="str">
        <f>SISWA!O37</f>
        <v>SHAFIQA NAILA PUTRI RONFIANI</v>
      </c>
      <c r="S36" s="4" t="str">
        <f>SISWA!R37</f>
        <v>SHAFIRA RAMADHANI</v>
      </c>
      <c r="T36" s="4" t="str">
        <f>SISWA!U37</f>
        <v>ROMADHONA RESA AYU SARI</v>
      </c>
      <c r="U36" s="4" t="str">
        <f>SISWA!X37</f>
        <v>SINTA APRILIA</v>
      </c>
      <c r="V36" s="4">
        <f>SISWA!AA37</f>
        <v>0</v>
      </c>
      <c r="W36" s="4" t="e">
        <f>[1]ADMIN!AT37</f>
        <v>#REF!</v>
      </c>
      <c r="Y36" s="5">
        <v>34</v>
      </c>
      <c r="Z36" s="4" t="e">
        <f>[1]ADMIN!T37</f>
        <v>#REF!</v>
      </c>
      <c r="AA36" s="4" t="e">
        <f>[1]ADMIN!W37</f>
        <v>#REF!</v>
      </c>
      <c r="AB36" s="4" t="e">
        <f>[1]ADMIN!Z37</f>
        <v>#REF!</v>
      </c>
      <c r="AC36" s="4" t="e">
        <f>[1]ADMIN!AC37</f>
        <v>#REF!</v>
      </c>
      <c r="AD36" s="4" t="e">
        <f>[1]ADMIN!AF37</f>
        <v>#REF!</v>
      </c>
      <c r="AE36" s="4" t="e">
        <f>[1]ADMIN!AI37</f>
        <v>#REF!</v>
      </c>
      <c r="AF36" s="4" t="e">
        <f>[1]ADMIN!AL37</f>
        <v>#REF!</v>
      </c>
      <c r="AG36" s="4" t="e">
        <f>[1]ADMIN!AO37</f>
        <v>#REF!</v>
      </c>
      <c r="AH36" s="4" t="e">
        <f>[1]ADMIN!AR37</f>
        <v>#REF!</v>
      </c>
      <c r="AI36" s="4" t="e">
        <f>[1]ADMIN!AU37</f>
        <v>#REF!</v>
      </c>
      <c r="AJ36" s="2">
        <v>7</v>
      </c>
      <c r="AK36" s="3" t="s">
        <v>1106</v>
      </c>
      <c r="CA36" s="3" t="e">
        <f>IF(CE27="a",DA63,IF(CE27="b",DC63,IF(CE27="c",DE63,IF(CE27="d",DG63,""))))</f>
        <v>#REF!</v>
      </c>
      <c r="CB36" s="3" t="e">
        <f>IF(CE27="a",DB63,IF(CE27="b",DD63,IF(CE27="c",DF63,IF(CE27="d",DH63,""))))</f>
        <v>#REF!</v>
      </c>
      <c r="CC36" s="3" t="e">
        <f>IF(CE27="a",DA68,IF(CE27="b",DC68,IF(CE27="c",DE68,IF(CE27="d",DG68,""))))</f>
        <v>#REF!</v>
      </c>
      <c r="CD36" s="3" t="e">
        <f>IF(CE27="a",DB82,IF(CE27="b",DD82,IF(CE27="c",DF82,IF(CE27="d",DH82,""))))</f>
        <v>#REF!</v>
      </c>
      <c r="CM36" s="3" t="s">
        <v>1107</v>
      </c>
      <c r="CN36" s="3" t="s">
        <v>1107</v>
      </c>
      <c r="CO36" s="3" t="s">
        <v>1105</v>
      </c>
      <c r="CP36" s="3" t="s">
        <v>1105</v>
      </c>
      <c r="CS36" s="3" t="e">
        <f>IF(CE28="a",DA78,IF(CE28="b",DC78,IF(CE28="c",DE78,IF(CE28="d",DG78,""))))</f>
        <v>#REF!</v>
      </c>
      <c r="CT36" s="3" t="e">
        <f>IF(CE28="a",DB78,IF(CE28="b",DD78,IF(CE28="c",DF78,IF(CE28="d",DH78,""))))</f>
        <v>#REF!</v>
      </c>
      <c r="CU36" s="3" t="e">
        <f>IF(CE28="a",DA83,IF(CE28="b",DC83,IF(CE28="c",DE83,IF(CE28="d",DG83,""))))</f>
        <v>#REF!</v>
      </c>
      <c r="CV36" s="3" t="e">
        <f>IF(CE28="a",DB83,IF(CE28="b",DD83,IF(CE28="c",DF83,IF(CE28="d",DH83,""))))</f>
        <v>#REF!</v>
      </c>
      <c r="CZ36" s="2" t="s">
        <v>708</v>
      </c>
    </row>
    <row r="37" spans="1:112">
      <c r="A37" s="5">
        <v>35</v>
      </c>
      <c r="B37" s="4">
        <f>SISWA!B38</f>
        <v>19656</v>
      </c>
      <c r="C37" s="4">
        <f>SISWA!E38</f>
        <v>19608</v>
      </c>
      <c r="D37" s="4">
        <f>SISWA!H38</f>
        <v>19693</v>
      </c>
      <c r="E37" s="4">
        <f>SISWA!K38</f>
        <v>19696</v>
      </c>
      <c r="F37" s="4">
        <f>SISWA!N38</f>
        <v>19698</v>
      </c>
      <c r="G37" s="4">
        <f>SISWA!Q38</f>
        <v>19573</v>
      </c>
      <c r="H37" s="4">
        <f>SISWA!T38</f>
        <v>19740</v>
      </c>
      <c r="I37" s="4">
        <f>SISWA!W38</f>
        <v>19742</v>
      </c>
      <c r="J37" s="4">
        <f>SISWA!Z38</f>
        <v>0</v>
      </c>
      <c r="K37" s="4" t="e">
        <f>[1]ADMIN!AS38</f>
        <v>#REF!</v>
      </c>
      <c r="M37" s="5">
        <v>35</v>
      </c>
      <c r="N37" s="4" t="str">
        <f>SISWA!C38</f>
        <v>RISALAH AULIA</v>
      </c>
      <c r="O37" s="4" t="str">
        <f>SISWA!F38</f>
        <v>RAKHA RADITYA NUGRAHA</v>
      </c>
      <c r="P37" s="4" t="str">
        <f>SISWA!I38</f>
        <v>RATU BILGIS EFENDI</v>
      </c>
      <c r="Q37" s="4" t="str">
        <f>SISWA!L38</f>
        <v>SASCHA NAYSHA AURELIA</v>
      </c>
      <c r="R37" s="4" t="str">
        <f>SISWA!O38</f>
        <v>SHINTA DWI PUSPITASARI</v>
      </c>
      <c r="S37" s="4" t="str">
        <f>SISWA!R38</f>
        <v>SILVI KURROTUL AINI</v>
      </c>
      <c r="T37" s="4" t="str">
        <f>SISWA!U38</f>
        <v>SHANDY RACHMAN</v>
      </c>
      <c r="U37" s="4" t="str">
        <f>SISWA!X38</f>
        <v>SYIFA TRI KUMALA AZHARY</v>
      </c>
      <c r="V37" s="4">
        <f>SISWA!AA38</f>
        <v>0</v>
      </c>
      <c r="W37" s="4" t="e">
        <f>[1]ADMIN!AT38</f>
        <v>#REF!</v>
      </c>
      <c r="Y37" s="5">
        <v>35</v>
      </c>
      <c r="Z37" s="4" t="e">
        <f>[1]ADMIN!T38</f>
        <v>#REF!</v>
      </c>
      <c r="AA37" s="4" t="e">
        <f>[1]ADMIN!W38</f>
        <v>#REF!</v>
      </c>
      <c r="AB37" s="4" t="e">
        <f>[1]ADMIN!Z38</f>
        <v>#REF!</v>
      </c>
      <c r="AC37" s="4" t="e">
        <f>[1]ADMIN!AC38</f>
        <v>#REF!</v>
      </c>
      <c r="AD37" s="4" t="e">
        <f>[1]ADMIN!AF38</f>
        <v>#REF!</v>
      </c>
      <c r="AE37" s="4" t="e">
        <f>[1]ADMIN!AI38</f>
        <v>#REF!</v>
      </c>
      <c r="AF37" s="4" t="e">
        <f>[1]ADMIN!AL38</f>
        <v>#REF!</v>
      </c>
      <c r="AG37" s="4" t="e">
        <f>[1]ADMIN!AO38</f>
        <v>#REF!</v>
      </c>
      <c r="AH37" s="4" t="e">
        <f>[1]ADMIN!AR38</f>
        <v>#REF!</v>
      </c>
      <c r="AI37" s="4" t="e">
        <f>[1]ADMIN!AU38</f>
        <v>#REF!</v>
      </c>
      <c r="AJ37" s="2">
        <v>8</v>
      </c>
      <c r="CA37" s="3" t="e">
        <f>IF(CE27="a",DA64,IF(CE27="b",DC64,IF(CE27="c",DE64,IF(CE27="d",DG64,""))))</f>
        <v>#REF!</v>
      </c>
      <c r="CB37" s="3" t="e">
        <f>IF(CE27="a",DB64,IF(CE27="b",DD64,IF(CE27="c",DF64,IF(CE27="d",DH64,""))))</f>
        <v>#REF!</v>
      </c>
      <c r="CC37" s="3" t="e">
        <f>IF(CE27="a",DA69,IF(CE27="b",DC69,IF(CE27="c",DE69,IF(CE27="d",DG69,""))))</f>
        <v>#REF!</v>
      </c>
      <c r="CD37" s="3" t="e">
        <f>IF(CE27="a",DB84,IF(CE27="b",DD84,IF(CE27="c",DF84,IF(CE27="d",DH84,""))))</f>
        <v>#REF!</v>
      </c>
      <c r="CM37" s="3" t="s">
        <v>1108</v>
      </c>
      <c r="CN37" s="3" t="s">
        <v>1108</v>
      </c>
      <c r="CO37" s="3" t="s">
        <v>1108</v>
      </c>
      <c r="CP37" s="3" t="s">
        <v>1108</v>
      </c>
      <c r="CS37" s="3" t="e">
        <f>IF(CE28="a",DA79,IF(CE28="b",DC79,IF(CE28="c",DE79,IF(CE28="d",DG79,""))))</f>
        <v>#REF!</v>
      </c>
      <c r="CT37" s="3" t="e">
        <f>IF(CE28="a",DB79,IF(CE28="b",DD79,IF(CE28="c",DF79,IF(CE28="d",DH79,""))))</f>
        <v>#REF!</v>
      </c>
      <c r="CU37" s="3" t="e">
        <f>IF(CE28="a",DA84,IF(CE28="b",DC84,IF(CE28="c",DE84,IF(CE28="d",DG84,""))))</f>
        <v>#REF!</v>
      </c>
      <c r="CV37" s="3" t="e">
        <f>IF(CE28="a",DB84,IF(CE28="b",DD84,IF(CE28="c",DF84,IF(CE28="d",DH84,""))))</f>
        <v>#REF!</v>
      </c>
      <c r="DA37" s="2" t="s">
        <v>523</v>
      </c>
      <c r="DB37" s="2" t="s">
        <v>524</v>
      </c>
      <c r="DC37" s="2" t="s">
        <v>525</v>
      </c>
      <c r="DD37" s="2" t="s">
        <v>526</v>
      </c>
      <c r="DE37" s="2" t="s">
        <v>527</v>
      </c>
      <c r="DF37" s="2" t="s">
        <v>528</v>
      </c>
      <c r="DG37" s="2" t="s">
        <v>529</v>
      </c>
      <c r="DH37" s="2" t="s">
        <v>530</v>
      </c>
    </row>
    <row r="38" spans="1:112">
      <c r="A38" s="5">
        <v>36</v>
      </c>
      <c r="B38" s="4">
        <f>SISWA!B39</f>
        <v>19823</v>
      </c>
      <c r="C38" s="4">
        <f>SISWA!E39</f>
        <v>19610</v>
      </c>
      <c r="D38" s="4">
        <f>SISWA!H39</f>
        <v>19739</v>
      </c>
      <c r="E38" s="4">
        <f>SISWA!K39</f>
        <v>19785</v>
      </c>
      <c r="F38" s="4">
        <f>SISWA!N39</f>
        <v>19660</v>
      </c>
      <c r="G38" s="4">
        <f>SISWA!Q39</f>
        <v>19659</v>
      </c>
      <c r="H38" s="4">
        <f>SISWA!T39</f>
        <v>19699</v>
      </c>
      <c r="I38" s="4">
        <f>SISWA!W39</f>
        <v>19574</v>
      </c>
      <c r="J38" s="4">
        <f>SISWA!Z39</f>
        <v>0</v>
      </c>
      <c r="K38" s="4" t="e">
        <f>[1]ADMIN!AS39</f>
        <v>#REF!</v>
      </c>
      <c r="M38" s="5">
        <v>36</v>
      </c>
      <c r="N38" s="4" t="str">
        <f>SISWA!C39</f>
        <v>ROSE EVELINE DEWI</v>
      </c>
      <c r="O38" s="4" t="str">
        <f>SISWA!F39</f>
        <v>ROOKIE AVANTIO EMIRUL IKHSAN</v>
      </c>
      <c r="P38" s="4" t="str">
        <f>SISWA!I39</f>
        <v>RIDHA AULIA CINDYANA PUTRI</v>
      </c>
      <c r="Q38" s="4" t="str">
        <f>SISWA!L39</f>
        <v>TALITHA SYAKIRAH MACHFUDI</v>
      </c>
      <c r="R38" s="4" t="str">
        <f>SISWA!O39</f>
        <v>ULFA DWI YANTI</v>
      </c>
      <c r="S38" s="4" t="str">
        <f>SISWA!R39</f>
        <v>SULAIMAN SYAH</v>
      </c>
      <c r="T38" s="4" t="str">
        <f>SISWA!U39</f>
        <v>TASYA NOVIASARI ANGGRAINI</v>
      </c>
      <c r="U38" s="4" t="str">
        <f>SISWA!X39</f>
        <v>TIARA MARDA LESTARI</v>
      </c>
      <c r="V38" s="4">
        <f>SISWA!AA39</f>
        <v>0</v>
      </c>
      <c r="W38" s="4" t="e">
        <f>[1]ADMIN!AT39</f>
        <v>#REF!</v>
      </c>
      <c r="Y38" s="5">
        <v>36</v>
      </c>
      <c r="Z38" s="4" t="e">
        <f>[1]ADMIN!T39</f>
        <v>#REF!</v>
      </c>
      <c r="AA38" s="4" t="e">
        <f>[1]ADMIN!W39</f>
        <v>#REF!</v>
      </c>
      <c r="AB38" s="4" t="e">
        <f>[1]ADMIN!Z39</f>
        <v>#REF!</v>
      </c>
      <c r="AC38" s="4" t="e">
        <f>[1]ADMIN!AC39</f>
        <v>#REF!</v>
      </c>
      <c r="AD38" s="4" t="e">
        <f>[1]ADMIN!AF39</f>
        <v>#REF!</v>
      </c>
      <c r="AE38" s="4" t="e">
        <f>[1]ADMIN!AI39</f>
        <v>#REF!</v>
      </c>
      <c r="AF38" s="4" t="e">
        <f>[1]ADMIN!AL39</f>
        <v>#REF!</v>
      </c>
      <c r="AG38" s="4" t="e">
        <f>[1]ADMIN!AO39</f>
        <v>#REF!</v>
      </c>
      <c r="AH38" s="4" t="e">
        <f>[1]ADMIN!AR39</f>
        <v>#REF!</v>
      </c>
      <c r="AI38" s="4" t="e">
        <f>[1]ADMIN!AU39</f>
        <v>#REF!</v>
      </c>
      <c r="AJ38" s="2">
        <v>9</v>
      </c>
      <c r="CM38" s="3" t="s">
        <v>1109</v>
      </c>
      <c r="CN38" s="3" t="s">
        <v>1110</v>
      </c>
      <c r="CO38" s="3" t="s">
        <v>1111</v>
      </c>
      <c r="CP38" s="3" t="s">
        <v>1112</v>
      </c>
      <c r="CZ38" s="2">
        <v>1</v>
      </c>
      <c r="DA38" s="2" t="s">
        <v>1113</v>
      </c>
      <c r="DB38" s="2" t="s">
        <v>1114</v>
      </c>
      <c r="DC38" s="2" t="s">
        <v>1115</v>
      </c>
      <c r="DD38" s="2" t="s">
        <v>1070</v>
      </c>
      <c r="DE38" s="2" t="s">
        <v>1116</v>
      </c>
      <c r="DF38" s="2" t="s">
        <v>1117</v>
      </c>
      <c r="DG38" s="2" t="s">
        <v>1118</v>
      </c>
      <c r="DH38" s="2" t="s">
        <v>1119</v>
      </c>
    </row>
    <row r="39" spans="1:112" s="1" customFormat="1">
      <c r="A39" s="6">
        <v>37</v>
      </c>
      <c r="B39" s="4">
        <f>SISWA!B40</f>
        <v>19571</v>
      </c>
      <c r="C39" s="4">
        <f>SISWA!E40</f>
        <v>19782</v>
      </c>
      <c r="D39" s="4">
        <f>SISWA!H40</f>
        <v>19572</v>
      </c>
      <c r="E39" s="4">
        <f>SISWA!K40</f>
        <v>19617</v>
      </c>
      <c r="F39" s="4">
        <f>SISWA!N40</f>
        <v>19744</v>
      </c>
      <c r="G39" s="4">
        <f>SISWA!Q40</f>
        <v>19868</v>
      </c>
      <c r="H39" s="4">
        <f>SISWA!T40</f>
        <v>19615</v>
      </c>
      <c r="I39" s="4">
        <f>SISWA!W40</f>
        <v>19616</v>
      </c>
      <c r="J39" s="4">
        <f>SISWA!Z40</f>
        <v>0</v>
      </c>
      <c r="K39" s="7" t="e">
        <f>[1]ADMIN!AS40</f>
        <v>#REF!</v>
      </c>
      <c r="M39" s="6">
        <v>37</v>
      </c>
      <c r="N39" s="4" t="str">
        <f>SISWA!C40</f>
        <v>ROYAN UMAR FARUK</v>
      </c>
      <c r="O39" s="4" t="str">
        <f>SISWA!F40</f>
        <v>SHAFIRA NOOR NAYLA PURWANTO</v>
      </c>
      <c r="P39" s="4" t="str">
        <f>SISWA!I40</f>
        <v>SASKIA MAHARANI PRABOWO RD</v>
      </c>
      <c r="Q39" s="4" t="str">
        <f>SISWA!L40</f>
        <v>VINCENTIUS RANGER ADYATMA SAPUTRO</v>
      </c>
      <c r="R39" s="4" t="str">
        <f>SISWA!O40</f>
        <v>VINA IRSADILA RAHMADANI</v>
      </c>
      <c r="S39" s="4" t="str">
        <f>SISWA!R40</f>
        <v>SYAHRANI AZIZAH RAHMAN</v>
      </c>
      <c r="T39" s="4" t="str">
        <f>SISWA!U40</f>
        <v>TSANIYA SALSABILA</v>
      </c>
      <c r="U39" s="4" t="str">
        <f>SISWA!X40</f>
        <v>VALERINE KEREN NATANIA</v>
      </c>
      <c r="V39" s="4">
        <f>SISWA!AA40</f>
        <v>0</v>
      </c>
      <c r="W39" s="7" t="e">
        <f>[1]ADMIN!AT40</f>
        <v>#REF!</v>
      </c>
      <c r="Y39" s="6">
        <v>37</v>
      </c>
      <c r="Z39" s="7" t="e">
        <f>[1]ADMIN!T40</f>
        <v>#REF!</v>
      </c>
      <c r="AA39" s="7" t="e">
        <f>[1]ADMIN!W40</f>
        <v>#REF!</v>
      </c>
      <c r="AB39" s="7" t="e">
        <f>[1]ADMIN!Z40</f>
        <v>#REF!</v>
      </c>
      <c r="AC39" s="7" t="e">
        <f>[1]ADMIN!AC40</f>
        <v>#REF!</v>
      </c>
      <c r="AD39" s="7" t="e">
        <f>[1]ADMIN!AF40</f>
        <v>#REF!</v>
      </c>
      <c r="AE39" s="7" t="e">
        <f>[1]ADMIN!AI40</f>
        <v>#REF!</v>
      </c>
      <c r="AF39" s="7" t="e">
        <f>[1]ADMIN!AL40</f>
        <v>#REF!</v>
      </c>
      <c r="AG39" s="7" t="e">
        <f>[1]ADMIN!AO40</f>
        <v>#REF!</v>
      </c>
      <c r="AH39" s="7" t="e">
        <f>[1]ADMIN!AR40</f>
        <v>#REF!</v>
      </c>
      <c r="AI39" s="7" t="e">
        <f>[1]ADMIN!AU40</f>
        <v>#REF!</v>
      </c>
      <c r="AJ39" s="1">
        <v>10</v>
      </c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 t="s">
        <v>1110</v>
      </c>
      <c r="CP39" s="10" t="s">
        <v>1120</v>
      </c>
      <c r="CQ39" s="10"/>
      <c r="CR39" s="10"/>
      <c r="CS39" s="10"/>
      <c r="CT39" s="10"/>
      <c r="CU39" s="10"/>
      <c r="CV39" s="10"/>
      <c r="CW39" s="10"/>
      <c r="CX39" s="10"/>
      <c r="CZ39" s="1">
        <v>2</v>
      </c>
      <c r="DA39" s="1" t="s">
        <v>1121</v>
      </c>
      <c r="DB39" s="1" t="s">
        <v>1122</v>
      </c>
      <c r="DC39" s="1" t="s">
        <v>1123</v>
      </c>
      <c r="DD39" s="1" t="s">
        <v>1124</v>
      </c>
      <c r="DE39" s="1" t="s">
        <v>1125</v>
      </c>
      <c r="DF39" s="1" t="s">
        <v>1126</v>
      </c>
      <c r="DG39" s="1" t="s">
        <v>1127</v>
      </c>
      <c r="DH39" s="1" t="s">
        <v>1128</v>
      </c>
    </row>
    <row r="40" spans="1:112">
      <c r="A40" s="5">
        <v>38</v>
      </c>
      <c r="B40" s="4">
        <f>SISWA!B41</f>
        <v>19783</v>
      </c>
      <c r="C40" s="4">
        <f>SISWA!E41</f>
        <v>19826</v>
      </c>
      <c r="D40" s="4">
        <f>SISWA!H41</f>
        <v>19702</v>
      </c>
      <c r="E40" s="4">
        <f>SISWA!K41</f>
        <v>19876</v>
      </c>
      <c r="F40" s="4">
        <f>SISWA!N41</f>
        <v>19701</v>
      </c>
      <c r="G40" s="4">
        <f>SISWA!Q41</f>
        <v>19700</v>
      </c>
      <c r="H40" s="4">
        <f>SISWA!T41</f>
        <v>19828</v>
      </c>
      <c r="I40" s="4">
        <f>SISWA!W41</f>
        <v>19618</v>
      </c>
      <c r="J40" s="4">
        <f>SISWA!Z41</f>
        <v>0</v>
      </c>
      <c r="K40" s="4" t="e">
        <f>[1]ADMIN!AS41</f>
        <v>#REF!</v>
      </c>
      <c r="M40" s="5">
        <v>38</v>
      </c>
      <c r="N40" s="4" t="str">
        <f>SISWA!C41</f>
        <v>SILVI SABELA KANAHAYA</v>
      </c>
      <c r="O40" s="4" t="str">
        <f>SISWA!F41</f>
        <v>SITI MUNADIA</v>
      </c>
      <c r="P40" s="4" t="str">
        <f>SISWA!I41</f>
        <v>ZSA ZSA AZ ZAHRA ADJI</v>
      </c>
      <c r="Q40" s="4" t="str">
        <f>SISWA!L41</f>
        <v>AUXILIA DIVA PUTRI SAHARA</v>
      </c>
      <c r="R40" s="4" t="str">
        <f>SISWA!O41</f>
        <v>WARDA</v>
      </c>
      <c r="S40" s="4" t="str">
        <f>SISWA!R41</f>
        <v>VANNY AUDIA ARTA HERMAWAN</v>
      </c>
      <c r="T40" s="4" t="str">
        <f>SISWA!U41</f>
        <v>YUNITA RAHMAWATI</v>
      </c>
      <c r="U40" s="4" t="str">
        <f>SISWA!X41</f>
        <v>ZAHRATUL JANNAH</v>
      </c>
      <c r="V40" s="4">
        <f>SISWA!AA41</f>
        <v>0</v>
      </c>
      <c r="W40" s="4" t="e">
        <f>[1]ADMIN!AT41</f>
        <v>#REF!</v>
      </c>
      <c r="Y40" s="5">
        <v>38</v>
      </c>
      <c r="Z40" s="4" t="e">
        <f>[1]ADMIN!T41</f>
        <v>#REF!</v>
      </c>
      <c r="AA40" s="4" t="e">
        <f>[1]ADMIN!W41</f>
        <v>#REF!</v>
      </c>
      <c r="AB40" s="4" t="e">
        <f>[1]ADMIN!Z41</f>
        <v>#REF!</v>
      </c>
      <c r="AC40" s="4" t="e">
        <f>[1]ADMIN!AC41</f>
        <v>#REF!</v>
      </c>
      <c r="AD40" s="4" t="e">
        <f>[1]ADMIN!AF41</f>
        <v>#REF!</v>
      </c>
      <c r="AE40" s="4" t="e">
        <f>[1]ADMIN!AI41</f>
        <v>#REF!</v>
      </c>
      <c r="AF40" s="4" t="e">
        <f>[1]ADMIN!AL41</f>
        <v>#REF!</v>
      </c>
      <c r="AG40" s="4" t="e">
        <f>[1]ADMIN!AO41</f>
        <v>#REF!</v>
      </c>
      <c r="AH40" s="4" t="e">
        <f>[1]ADMIN!AR41</f>
        <v>#REF!</v>
      </c>
      <c r="AI40" s="4" t="e">
        <f>[1]ADMIN!AU41</f>
        <v>#REF!</v>
      </c>
    </row>
    <row r="41" spans="1:112">
      <c r="A41" s="5">
        <v>39</v>
      </c>
      <c r="B41" s="4">
        <f>SISWA!B42</f>
        <v>19786</v>
      </c>
      <c r="C41" s="4">
        <f>SISWA!E42</f>
        <v>19614</v>
      </c>
      <c r="D41" s="4">
        <f>SISWA!H42</f>
        <v>19644</v>
      </c>
      <c r="E41" s="4">
        <f>SISWA!K42</f>
        <v>19688</v>
      </c>
      <c r="F41" s="4">
        <f>SISWA!N42</f>
        <v>19869</v>
      </c>
      <c r="G41" s="4">
        <f>SISWA!Q42</f>
        <v>19576</v>
      </c>
      <c r="H41" s="4">
        <f>SISWA!T42</f>
        <v>19870</v>
      </c>
      <c r="I41" s="4">
        <f>SISWA!W42</f>
        <v>19856</v>
      </c>
      <c r="J41" s="4">
        <f>SISWA!Z42</f>
        <v>0</v>
      </c>
      <c r="K41" s="4" t="e">
        <f>[1]ADMIN!AS42</f>
        <v>#REF!</v>
      </c>
      <c r="M41" s="5">
        <v>39</v>
      </c>
      <c r="N41" s="4" t="str">
        <f>SISWA!C42</f>
        <v>YEYEN PUTRI PRATIWI LESTARI</v>
      </c>
      <c r="O41" s="4" t="str">
        <f>SISWA!F42</f>
        <v>TASYA NUR AZIZA</v>
      </c>
      <c r="P41" s="4" t="str">
        <f>SISWA!I42</f>
        <v>MASILATUL BADRIYAH</v>
      </c>
      <c r="Q41" s="4" t="str">
        <f>SISWA!L42</f>
        <v>NARENDRA BINTANG DEVANI</v>
      </c>
      <c r="R41" s="4" t="str">
        <f>SISWA!O42</f>
        <v>WIDYA SEPTI ADIAGA</v>
      </c>
      <c r="S41" s="4" t="str">
        <f>SISWA!R42</f>
        <v>VIVERIA VLAFINA RAMADHANIE</v>
      </c>
      <c r="T41" s="4" t="str">
        <f>SISWA!U42</f>
        <v>ZAHRA AIDAH CAHAYANTI</v>
      </c>
      <c r="U41" s="4" t="str">
        <f>SISWA!X42</f>
        <v>MOCH. AGUNG SAPUTRA</v>
      </c>
      <c r="V41" s="4">
        <f>SISWA!AA42</f>
        <v>0</v>
      </c>
      <c r="W41" s="4" t="e">
        <f>[1]ADMIN!AT42</f>
        <v>#REF!</v>
      </c>
      <c r="Y41" s="5">
        <v>39</v>
      </c>
      <c r="Z41" s="4" t="e">
        <f>[1]ADMIN!T42</f>
        <v>#REF!</v>
      </c>
      <c r="AA41" s="4" t="e">
        <f>[1]ADMIN!W42</f>
        <v>#REF!</v>
      </c>
      <c r="AB41" s="4" t="e">
        <f>[1]ADMIN!Z42</f>
        <v>#REF!</v>
      </c>
      <c r="AC41" s="4" t="e">
        <f>[1]ADMIN!AC42</f>
        <v>#REF!</v>
      </c>
      <c r="AD41" s="4" t="e">
        <f>[1]ADMIN!AF42</f>
        <v>#REF!</v>
      </c>
      <c r="AE41" s="4" t="e">
        <f>[1]ADMIN!AI42</f>
        <v>#REF!</v>
      </c>
      <c r="AF41" s="4" t="e">
        <f>[1]ADMIN!AL42</f>
        <v>#REF!</v>
      </c>
      <c r="AG41" s="4" t="e">
        <f>[1]ADMIN!AO42</f>
        <v>#REF!</v>
      </c>
      <c r="AH41" s="4" t="e">
        <f>[1]ADMIN!AR42</f>
        <v>#REF!</v>
      </c>
      <c r="AI41" s="4" t="e">
        <f>[1]ADMIN!AU42</f>
        <v>#REF!</v>
      </c>
      <c r="AJ41" s="2" t="s">
        <v>48</v>
      </c>
      <c r="CZ41" s="2" t="s">
        <v>770</v>
      </c>
    </row>
    <row r="42" spans="1:112" ht="15">
      <c r="A42" s="5">
        <v>40</v>
      </c>
      <c r="B42" s="4">
        <f>SISWA!B43</f>
        <v>19687</v>
      </c>
      <c r="C42" s="4">
        <f>SISWA!E43</f>
        <v>19575</v>
      </c>
      <c r="D42" s="4">
        <f>SISWA!H43</f>
        <v>19729</v>
      </c>
      <c r="E42" s="4">
        <f>SISWA!K43</f>
        <v>19543</v>
      </c>
      <c r="F42" s="4">
        <f>SISWA!N43</f>
        <v>19743</v>
      </c>
      <c r="G42" s="4">
        <f>SISWA!Q43</f>
        <v>19875</v>
      </c>
      <c r="H42" s="4">
        <f>SISWA!T43</f>
        <v>19816</v>
      </c>
      <c r="I42" s="4">
        <f>SISWA!W43</f>
        <v>19633</v>
      </c>
      <c r="J42" s="4">
        <f>SISWA!Z43</f>
        <v>0</v>
      </c>
      <c r="K42" s="4" t="e">
        <f>[1]ADMIN!AS43</f>
        <v>#REF!</v>
      </c>
      <c r="M42" s="5">
        <v>40</v>
      </c>
      <c r="N42" s="4" t="str">
        <f>SISWA!C43</f>
        <v>NABILAH HAYU DAVINA</v>
      </c>
      <c r="O42" s="4" t="str">
        <f>SISWA!F43</f>
        <v>TITIS NABILA MAHARANI</v>
      </c>
      <c r="P42" s="4" t="str">
        <f>SISWA!I43</f>
        <v>NABILAH PUTRI AULIA</v>
      </c>
      <c r="Q42" s="4" t="str">
        <f>SISWA!L43</f>
        <v>CATUR ADI SAMPURNO</v>
      </c>
      <c r="R42" s="4" t="str">
        <f>SISWA!O43</f>
        <v>VERNANDO</v>
      </c>
      <c r="S42" s="4" t="str">
        <f>SISWA!R43</f>
        <v>DIO DIKA ARDIANSYAH</v>
      </c>
      <c r="T42" s="4" t="str">
        <f>SISWA!U43</f>
        <v>MUHAMMAD YAZID AZMY</v>
      </c>
      <c r="U42" s="4" t="str">
        <f>SISWA!X43</f>
        <v>DWIKY FADILAH PRASETYO</v>
      </c>
      <c r="V42" s="4">
        <f>SISWA!AA43</f>
        <v>0</v>
      </c>
      <c r="W42" s="4" t="e">
        <f>[1]ADMIN!AT43</f>
        <v>#REF!</v>
      </c>
      <c r="Y42" s="5">
        <v>40</v>
      </c>
      <c r="Z42" s="4" t="e">
        <f>[1]ADMIN!T43</f>
        <v>#REF!</v>
      </c>
      <c r="AA42" s="4" t="e">
        <f>[1]ADMIN!W43</f>
        <v>#REF!</v>
      </c>
      <c r="AB42" s="4" t="e">
        <f>[1]ADMIN!Z43</f>
        <v>#REF!</v>
      </c>
      <c r="AC42" s="4" t="e">
        <f>[1]ADMIN!AC43</f>
        <v>#REF!</v>
      </c>
      <c r="AD42" s="4" t="e">
        <f>[1]ADMIN!AF43</f>
        <v>#REF!</v>
      </c>
      <c r="AE42" s="4" t="e">
        <f>[1]ADMIN!AI43</f>
        <v>#REF!</v>
      </c>
      <c r="AF42" s="4" t="e">
        <f>[1]ADMIN!AL43</f>
        <v>#REF!</v>
      </c>
      <c r="AG42" s="4" t="e">
        <f>[1]ADMIN!AO43</f>
        <v>#REF!</v>
      </c>
      <c r="AH42" s="4" t="e">
        <f>[1]ADMIN!AR43</f>
        <v>#REF!</v>
      </c>
      <c r="AI42" s="4" t="e">
        <f>[1]ADMIN!AU43</f>
        <v>#REF!</v>
      </c>
      <c r="AK42" s="11" t="s">
        <v>35</v>
      </c>
      <c r="AL42" s="11" t="s">
        <v>51</v>
      </c>
      <c r="AM42" s="11" t="s">
        <v>56</v>
      </c>
      <c r="AN42" s="11" t="s">
        <v>60</v>
      </c>
      <c r="AO42" s="11" t="s">
        <v>64</v>
      </c>
      <c r="AP42" s="11" t="s">
        <v>66</v>
      </c>
      <c r="AQ42" s="11" t="s">
        <v>68</v>
      </c>
      <c r="AR42" s="11" t="s">
        <v>71</v>
      </c>
      <c r="AS42" s="11" t="s">
        <v>74</v>
      </c>
      <c r="AT42" s="11" t="s">
        <v>77</v>
      </c>
      <c r="AU42" s="11" t="s">
        <v>80</v>
      </c>
      <c r="DA42" s="2" t="s">
        <v>523</v>
      </c>
      <c r="DB42" s="2" t="s">
        <v>524</v>
      </c>
      <c r="DC42" s="2" t="s">
        <v>525</v>
      </c>
      <c r="DD42" s="2" t="s">
        <v>526</v>
      </c>
      <c r="DE42" s="2" t="s">
        <v>527</v>
      </c>
      <c r="DF42" s="2" t="s">
        <v>528</v>
      </c>
      <c r="DG42" s="2" t="s">
        <v>529</v>
      </c>
      <c r="DH42" s="2" t="s">
        <v>530</v>
      </c>
    </row>
    <row r="43" spans="1:112">
      <c r="M43" s="5">
        <v>41</v>
      </c>
      <c r="N43" s="4">
        <f>SISWA!C44</f>
        <v>0</v>
      </c>
      <c r="O43" s="4" t="str">
        <f>SISWA!F44</f>
        <v>AHMAD ROMADHONI</v>
      </c>
      <c r="P43" s="4" t="str">
        <f>SISWA!I44</f>
        <v>SALMA DWI ARIYANTI</v>
      </c>
      <c r="Q43" s="4" t="str">
        <f>SISWA!L44</f>
        <v>PUTRI ANDINA IMAMATUS S.</v>
      </c>
      <c r="R43" s="4" t="str">
        <f>SISWA!O44</f>
        <v>DIA PERMATA SARI</v>
      </c>
      <c r="S43" s="4" t="str">
        <f>SISWA!R44</f>
        <v>ABU BAKAR</v>
      </c>
      <c r="T43" s="4" t="str">
        <f>SISWA!U44</f>
        <v>DIAN MAHARANI</v>
      </c>
      <c r="U43" s="4" t="str">
        <f>SISWA!X44</f>
        <v>LILIK YULIATI</v>
      </c>
      <c r="V43" s="4">
        <f>SISWA!AA44</f>
        <v>0</v>
      </c>
      <c r="W43" s="4" t="e">
        <f>[1]ADMIN!AT44</f>
        <v>#REF!</v>
      </c>
      <c r="Y43" s="5">
        <v>41</v>
      </c>
      <c r="Z43" s="4" t="e">
        <f>[1]ADMIN!T44</f>
        <v>#REF!</v>
      </c>
      <c r="AA43" s="4" t="e">
        <f>[1]ADMIN!W44</f>
        <v>#REF!</v>
      </c>
      <c r="AB43" s="4" t="e">
        <f>[1]ADMIN!Z44</f>
        <v>#REF!</v>
      </c>
      <c r="AC43" s="4" t="e">
        <f>[1]ADMIN!AC44</f>
        <v>#REF!</v>
      </c>
      <c r="AD43" s="4" t="e">
        <f>[1]ADMIN!AF44</f>
        <v>#REF!</v>
      </c>
      <c r="AE43" s="4" t="e">
        <f>[1]ADMIN!AI44</f>
        <v>#REF!</v>
      </c>
      <c r="AF43" s="4" t="e">
        <f>[1]ADMIN!AL44</f>
        <v>#REF!</v>
      </c>
      <c r="AG43" s="4" t="e">
        <f>[1]ADMIN!AO44</f>
        <v>#REF!</v>
      </c>
      <c r="AH43" s="4" t="e">
        <f>[1]ADMIN!AR44</f>
        <v>#REF!</v>
      </c>
      <c r="AI43" s="4" t="e">
        <f>[1]ADMIN!AU44</f>
        <v>#REF!</v>
      </c>
      <c r="AJ43" s="2">
        <v>1</v>
      </c>
      <c r="AK43" s="3" t="s">
        <v>1129</v>
      </c>
      <c r="AL43" s="3" t="s">
        <v>1130</v>
      </c>
      <c r="AM43" s="3" t="s">
        <v>1131</v>
      </c>
      <c r="AN43" s="3" t="s">
        <v>1132</v>
      </c>
      <c r="AO43" s="3" t="s">
        <v>1133</v>
      </c>
      <c r="AP43" s="3" t="s">
        <v>1134</v>
      </c>
      <c r="AQ43" s="3" t="s">
        <v>1135</v>
      </c>
      <c r="AR43" s="3" t="s">
        <v>1136</v>
      </c>
      <c r="AS43" s="3" t="s">
        <v>1137</v>
      </c>
      <c r="AT43" s="3" t="s">
        <v>1138</v>
      </c>
      <c r="AU43" s="3" t="s">
        <v>1139</v>
      </c>
      <c r="CZ43" s="2">
        <v>1</v>
      </c>
    </row>
    <row r="44" spans="1:112">
      <c r="M44" s="5">
        <v>42</v>
      </c>
      <c r="N44" s="4">
        <f>SISWA!C45</f>
        <v>0</v>
      </c>
      <c r="O44" s="4" t="str">
        <f>SISWA!F45</f>
        <v>FIKRI ARDIANTO</v>
      </c>
      <c r="P44" s="4">
        <f>SISWA!I45</f>
        <v>0</v>
      </c>
      <c r="Q44" s="4">
        <f>SISWA!L45</f>
        <v>0</v>
      </c>
      <c r="R44" s="4">
        <f>SISWA!O45</f>
        <v>0</v>
      </c>
      <c r="S44" s="4" t="str">
        <f>SISWA!R45</f>
        <v>RIMA AYU ANINDYA PUTRI</v>
      </c>
      <c r="T44" s="4">
        <f>SISWA!U45</f>
        <v>0</v>
      </c>
      <c r="U44" s="4">
        <f>SISWA!X45</f>
        <v>0</v>
      </c>
      <c r="V44" s="4">
        <f>SISWA!AA45</f>
        <v>0</v>
      </c>
      <c r="W44" s="4" t="e">
        <f>[1]ADMIN!AT45</f>
        <v>#REF!</v>
      </c>
      <c r="Y44" s="5">
        <v>42</v>
      </c>
      <c r="Z44" s="4" t="e">
        <f>[1]ADMIN!T45</f>
        <v>#REF!</v>
      </c>
      <c r="AA44" s="4" t="e">
        <f>[1]ADMIN!W45</f>
        <v>#REF!</v>
      </c>
      <c r="AB44" s="4" t="e">
        <f>[1]ADMIN!Z45</f>
        <v>#REF!</v>
      </c>
      <c r="AC44" s="4" t="e">
        <f>[1]ADMIN!AC45</f>
        <v>#REF!</v>
      </c>
      <c r="AD44" s="4" t="e">
        <f>[1]ADMIN!AF45</f>
        <v>#REF!</v>
      </c>
      <c r="AE44" s="4" t="e">
        <f>[1]ADMIN!AI45</f>
        <v>#REF!</v>
      </c>
      <c r="AF44" s="4" t="e">
        <f>[1]ADMIN!AL45</f>
        <v>#REF!</v>
      </c>
      <c r="AG44" s="4" t="e">
        <f>[1]ADMIN!AO45</f>
        <v>#REF!</v>
      </c>
      <c r="AH44" s="4" t="e">
        <f>[1]ADMIN!AR45</f>
        <v>#REF!</v>
      </c>
      <c r="AI44" s="4" t="e">
        <f>[1]ADMIN!AU45</f>
        <v>#REF!</v>
      </c>
      <c r="AJ44" s="2">
        <v>2</v>
      </c>
      <c r="AK44" s="3" t="s">
        <v>1140</v>
      </c>
      <c r="AL44" s="3" t="s">
        <v>1141</v>
      </c>
      <c r="AM44" s="3" t="s">
        <v>1142</v>
      </c>
      <c r="AN44" s="3" t="s">
        <v>1143</v>
      </c>
      <c r="AO44" s="3" t="s">
        <v>1144</v>
      </c>
      <c r="AP44" s="3" t="s">
        <v>1145</v>
      </c>
      <c r="AQ44" s="3" t="s">
        <v>1146</v>
      </c>
      <c r="AR44" s="3" t="s">
        <v>1147</v>
      </c>
      <c r="AS44" s="3" t="s">
        <v>1148</v>
      </c>
      <c r="AT44" s="3" t="s">
        <v>1149</v>
      </c>
      <c r="AU44" s="3" t="s">
        <v>1150</v>
      </c>
      <c r="CZ44" s="2">
        <v>2</v>
      </c>
    </row>
    <row r="45" spans="1:112">
      <c r="A45" s="2" t="s">
        <v>1151</v>
      </c>
      <c r="M45" s="5">
        <v>43</v>
      </c>
      <c r="N45" s="4">
        <f>SISWA!C46</f>
        <v>0</v>
      </c>
      <c r="O45" s="4">
        <f>SISWA!F46</f>
        <v>0</v>
      </c>
      <c r="P45" s="4">
        <f>SISWA!I46</f>
        <v>0</v>
      </c>
      <c r="Q45" s="4">
        <f>SISWA!L46</f>
        <v>0</v>
      </c>
      <c r="R45" s="4">
        <f>SISWA!O46</f>
        <v>0</v>
      </c>
      <c r="S45" s="4">
        <f>SISWA!R46</f>
        <v>0</v>
      </c>
      <c r="T45" s="4">
        <f>SISWA!U46</f>
        <v>0</v>
      </c>
      <c r="U45" s="4">
        <f>SISWA!X46</f>
        <v>0</v>
      </c>
      <c r="V45" s="4">
        <f>SISWA!AA46</f>
        <v>0</v>
      </c>
      <c r="W45" s="4" t="e">
        <f>[1]ADMIN!AT46</f>
        <v>#REF!</v>
      </c>
      <c r="Y45" s="5">
        <v>43</v>
      </c>
      <c r="Z45" s="4" t="e">
        <f>[1]ADMIN!T46</f>
        <v>#REF!</v>
      </c>
      <c r="AA45" s="4" t="e">
        <f>[1]ADMIN!W46</f>
        <v>#REF!</v>
      </c>
      <c r="AB45" s="4" t="e">
        <f>[1]ADMIN!Z46</f>
        <v>#REF!</v>
      </c>
      <c r="AC45" s="4" t="e">
        <f>[1]ADMIN!AC46</f>
        <v>#REF!</v>
      </c>
      <c r="AD45" s="4" t="e">
        <f>[1]ADMIN!AF46</f>
        <v>#REF!</v>
      </c>
      <c r="AE45" s="4" t="e">
        <f>[1]ADMIN!AI46</f>
        <v>#REF!</v>
      </c>
      <c r="AF45" s="4" t="e">
        <f>[1]ADMIN!AL46</f>
        <v>#REF!</v>
      </c>
      <c r="AG45" s="4" t="e">
        <f>[1]ADMIN!AO46</f>
        <v>#REF!</v>
      </c>
      <c r="AH45" s="4" t="e">
        <f>[1]ADMIN!AR46</f>
        <v>#REF!</v>
      </c>
      <c r="AI45" s="4" t="e">
        <f>[1]ADMIN!AU46</f>
        <v>#REF!</v>
      </c>
      <c r="AJ45" s="2">
        <v>3</v>
      </c>
      <c r="AK45" s="3" t="s">
        <v>1152</v>
      </c>
      <c r="AL45" s="3" t="s">
        <v>1153</v>
      </c>
      <c r="AM45" s="3" t="s">
        <v>1154</v>
      </c>
      <c r="AN45" s="3" t="s">
        <v>1155</v>
      </c>
      <c r="AO45" s="3" t="s">
        <v>1156</v>
      </c>
      <c r="AP45" s="3" t="s">
        <v>1157</v>
      </c>
      <c r="AQ45" s="3" t="s">
        <v>1158</v>
      </c>
      <c r="AR45" s="3" t="s">
        <v>1159</v>
      </c>
      <c r="AS45" s="3" t="s">
        <v>1160</v>
      </c>
      <c r="AT45" s="3" t="s">
        <v>1161</v>
      </c>
      <c r="AU45" s="3" t="s">
        <v>1162</v>
      </c>
    </row>
    <row r="46" spans="1:112">
      <c r="B46" s="2" t="s">
        <v>523</v>
      </c>
      <c r="C46" s="2" t="s">
        <v>524</v>
      </c>
      <c r="D46" s="2" t="s">
        <v>525</v>
      </c>
      <c r="E46" s="2" t="s">
        <v>526</v>
      </c>
      <c r="F46" s="2" t="s">
        <v>527</v>
      </c>
      <c r="G46" s="2" t="s">
        <v>528</v>
      </c>
      <c r="H46" s="2" t="s">
        <v>529</v>
      </c>
      <c r="I46" s="2" t="s">
        <v>530</v>
      </c>
      <c r="M46" s="5">
        <v>44</v>
      </c>
      <c r="N46" s="4">
        <f>SISWA!C47</f>
        <v>0</v>
      </c>
      <c r="O46" s="4">
        <f>SISWA!F47</f>
        <v>0</v>
      </c>
      <c r="P46" s="4">
        <f>SISWA!I47</f>
        <v>0</v>
      </c>
      <c r="Q46" s="4">
        <f>SISWA!L47</f>
        <v>0</v>
      </c>
      <c r="R46" s="4">
        <f>SISWA!O47</f>
        <v>0</v>
      </c>
      <c r="S46" s="4">
        <f>SISWA!R47</f>
        <v>0</v>
      </c>
      <c r="T46" s="4">
        <f>SISWA!U47</f>
        <v>0</v>
      </c>
      <c r="U46" s="4">
        <f>SISWA!X47</f>
        <v>0</v>
      </c>
      <c r="V46" s="4">
        <f>SISWA!AA47</f>
        <v>0</v>
      </c>
      <c r="W46" s="4" t="e">
        <f>[1]ADMIN!AT47</f>
        <v>#REF!</v>
      </c>
      <c r="Y46" s="5">
        <v>44</v>
      </c>
      <c r="Z46" s="4" t="e">
        <f>[1]ADMIN!T47</f>
        <v>#REF!</v>
      </c>
      <c r="AA46" s="4" t="e">
        <f>[1]ADMIN!W47</f>
        <v>#REF!</v>
      </c>
      <c r="AB46" s="4" t="e">
        <f>[1]ADMIN!Z47</f>
        <v>#REF!</v>
      </c>
      <c r="AC46" s="4" t="e">
        <f>[1]ADMIN!AC47</f>
        <v>#REF!</v>
      </c>
      <c r="AD46" s="4" t="e">
        <f>[1]ADMIN!AF47</f>
        <v>#REF!</v>
      </c>
      <c r="AE46" s="4" t="e">
        <f>[1]ADMIN!AI47</f>
        <v>#REF!</v>
      </c>
      <c r="AF46" s="4" t="e">
        <f>[1]ADMIN!AL47</f>
        <v>#REF!</v>
      </c>
      <c r="AG46" s="4" t="e">
        <f>[1]ADMIN!AO47</f>
        <v>#REF!</v>
      </c>
      <c r="AH46" s="4" t="e">
        <f>[1]ADMIN!AR47</f>
        <v>#REF!</v>
      </c>
      <c r="AI46" s="4" t="e">
        <f>[1]ADMIN!AU47</f>
        <v>#REF!</v>
      </c>
      <c r="AJ46" s="2">
        <v>4</v>
      </c>
      <c r="AK46" s="3" t="s">
        <v>1163</v>
      </c>
      <c r="AL46" s="3" t="s">
        <v>1164</v>
      </c>
      <c r="AM46" s="3" t="s">
        <v>1165</v>
      </c>
      <c r="AN46" s="3" t="s">
        <v>1166</v>
      </c>
      <c r="AO46" s="3" t="s">
        <v>1167</v>
      </c>
      <c r="AP46" s="3" t="s">
        <v>1168</v>
      </c>
      <c r="AQ46" s="3" t="s">
        <v>1169</v>
      </c>
      <c r="AR46" s="3" t="s">
        <v>1170</v>
      </c>
      <c r="AS46" s="3" t="s">
        <v>1171</v>
      </c>
      <c r="AT46" s="3" t="s">
        <v>1172</v>
      </c>
      <c r="AU46" s="3" t="s">
        <v>1173</v>
      </c>
      <c r="CZ46" s="2" t="s">
        <v>777</v>
      </c>
      <c r="DB46" s="2" t="s">
        <v>46</v>
      </c>
    </row>
    <row r="47" spans="1:112">
      <c r="A47" s="2">
        <v>1</v>
      </c>
      <c r="B47" s="2" t="s">
        <v>597</v>
      </c>
      <c r="C47" s="2" t="s">
        <v>598</v>
      </c>
      <c r="D47" s="2" t="s">
        <v>599</v>
      </c>
      <c r="E47" s="2" t="s">
        <v>600</v>
      </c>
      <c r="F47" s="2" t="s">
        <v>601</v>
      </c>
      <c r="G47" s="2" t="s">
        <v>602</v>
      </c>
      <c r="H47" s="2" t="s">
        <v>603</v>
      </c>
      <c r="I47" s="2" t="s">
        <v>604</v>
      </c>
      <c r="M47" s="5">
        <v>45</v>
      </c>
      <c r="N47" s="4">
        <f>SISWA!C48</f>
        <v>0</v>
      </c>
      <c r="O47" s="4">
        <f>SISWA!F48</f>
        <v>0</v>
      </c>
      <c r="P47" s="4">
        <f>SISWA!I48</f>
        <v>0</v>
      </c>
      <c r="Q47" s="4">
        <f>SISWA!L48</f>
        <v>0</v>
      </c>
      <c r="R47" s="4">
        <f>SISWA!O48</f>
        <v>0</v>
      </c>
      <c r="S47" s="4">
        <f>SISWA!R48</f>
        <v>0</v>
      </c>
      <c r="T47" s="4">
        <f>SISWA!U48</f>
        <v>0</v>
      </c>
      <c r="U47" s="4">
        <f>SISWA!X48</f>
        <v>0</v>
      </c>
      <c r="V47" s="4">
        <f>SISWA!AA48</f>
        <v>0</v>
      </c>
      <c r="W47" s="4" t="e">
        <f>[1]ADMIN!AT48</f>
        <v>#REF!</v>
      </c>
      <c r="Y47" s="5">
        <v>45</v>
      </c>
      <c r="Z47" s="4" t="e">
        <f>[1]ADMIN!T48</f>
        <v>#REF!</v>
      </c>
      <c r="AA47" s="4" t="e">
        <f>[1]ADMIN!W48</f>
        <v>#REF!</v>
      </c>
      <c r="AB47" s="4" t="e">
        <f>[1]ADMIN!Z48</f>
        <v>#REF!</v>
      </c>
      <c r="AC47" s="4" t="e">
        <f>[1]ADMIN!AC48</f>
        <v>#REF!</v>
      </c>
      <c r="AD47" s="4" t="e">
        <f>[1]ADMIN!AF48</f>
        <v>#REF!</v>
      </c>
      <c r="AE47" s="4" t="e">
        <f>[1]ADMIN!AI48</f>
        <v>#REF!</v>
      </c>
      <c r="AF47" s="4" t="e">
        <f>[1]ADMIN!AL48</f>
        <v>#REF!</v>
      </c>
      <c r="AG47" s="4" t="e">
        <f>[1]ADMIN!AO48</f>
        <v>#REF!</v>
      </c>
      <c r="AH47" s="4" t="e">
        <f>[1]ADMIN!AR48</f>
        <v>#REF!</v>
      </c>
      <c r="AI47" s="4" t="e">
        <f>[1]ADMIN!AU48</f>
        <v>#REF!</v>
      </c>
      <c r="DA47" s="2" t="s">
        <v>523</v>
      </c>
      <c r="DB47" s="2" t="s">
        <v>524</v>
      </c>
      <c r="DC47" s="2" t="s">
        <v>525</v>
      </c>
      <c r="DD47" s="2" t="s">
        <v>526</v>
      </c>
      <c r="DE47" s="2" t="s">
        <v>527</v>
      </c>
      <c r="DF47" s="2" t="s">
        <v>528</v>
      </c>
      <c r="DG47" s="2" t="s">
        <v>529</v>
      </c>
      <c r="DH47" s="2" t="s">
        <v>530</v>
      </c>
    </row>
    <row r="48" spans="1:112">
      <c r="A48" s="2">
        <v>2</v>
      </c>
      <c r="B48" s="2" t="s">
        <v>1174</v>
      </c>
      <c r="C48" s="2" t="s">
        <v>640</v>
      </c>
      <c r="D48" s="2" t="s">
        <v>641</v>
      </c>
      <c r="E48" s="2" t="s">
        <v>642</v>
      </c>
      <c r="F48" s="2" t="s">
        <v>643</v>
      </c>
      <c r="G48" s="2" t="s">
        <v>644</v>
      </c>
      <c r="H48" s="2" t="s">
        <v>645</v>
      </c>
      <c r="I48" s="2" t="s">
        <v>646</v>
      </c>
      <c r="CZ48" s="2">
        <v>1</v>
      </c>
      <c r="DA48" s="2" t="s">
        <v>1175</v>
      </c>
      <c r="DB48" s="2" t="s">
        <v>1176</v>
      </c>
      <c r="DC48" s="2" t="s">
        <v>1177</v>
      </c>
      <c r="DD48" s="2" t="s">
        <v>1178</v>
      </c>
      <c r="DE48" s="2" t="s">
        <v>1179</v>
      </c>
      <c r="DF48" s="2" t="s">
        <v>1180</v>
      </c>
      <c r="DG48" s="2" t="s">
        <v>1181</v>
      </c>
      <c r="DH48" s="2" t="s">
        <v>1182</v>
      </c>
    </row>
    <row r="49" spans="104:112">
      <c r="CZ49" s="2">
        <v>2</v>
      </c>
      <c r="DA49" s="2" t="s">
        <v>1183</v>
      </c>
      <c r="DB49" s="2" t="s">
        <v>1184</v>
      </c>
      <c r="DC49" s="2" t="s">
        <v>1185</v>
      </c>
      <c r="DD49" s="2" t="s">
        <v>1186</v>
      </c>
      <c r="DE49" s="2" t="s">
        <v>1187</v>
      </c>
      <c r="DF49" s="2" t="s">
        <v>1188</v>
      </c>
      <c r="DG49" s="2" t="s">
        <v>1189</v>
      </c>
      <c r="DH49" s="2" t="s">
        <v>1190</v>
      </c>
    </row>
    <row r="51" spans="104:112">
      <c r="CZ51" s="2" t="s">
        <v>915</v>
      </c>
    </row>
    <row r="52" spans="104:112">
      <c r="DA52" s="2" t="s">
        <v>523</v>
      </c>
      <c r="DB52" s="2" t="s">
        <v>524</v>
      </c>
      <c r="DC52" s="2" t="s">
        <v>525</v>
      </c>
      <c r="DD52" s="2" t="s">
        <v>526</v>
      </c>
      <c r="DE52" s="2" t="s">
        <v>527</v>
      </c>
      <c r="DF52" s="2" t="s">
        <v>528</v>
      </c>
      <c r="DG52" s="2" t="s">
        <v>529</v>
      </c>
      <c r="DH52" s="2" t="s">
        <v>530</v>
      </c>
    </row>
    <row r="53" spans="104:112">
      <c r="CZ53" s="2">
        <v>1</v>
      </c>
      <c r="DA53" s="2" t="s">
        <v>1191</v>
      </c>
      <c r="DB53" s="2" t="s">
        <v>1192</v>
      </c>
      <c r="DC53" s="2" t="s">
        <v>1193</v>
      </c>
      <c r="DD53" s="2" t="s">
        <v>1194</v>
      </c>
      <c r="DE53" s="2" t="s">
        <v>1195</v>
      </c>
      <c r="DF53" s="2" t="s">
        <v>1196</v>
      </c>
      <c r="DG53" s="2" t="s">
        <v>1197</v>
      </c>
      <c r="DH53" s="2" t="s">
        <v>1198</v>
      </c>
    </row>
    <row r="54" spans="104:112">
      <c r="CZ54" s="2">
        <v>2</v>
      </c>
      <c r="DA54" s="2" t="s">
        <v>1199</v>
      </c>
      <c r="DB54" s="2" t="s">
        <v>1200</v>
      </c>
      <c r="DC54" s="2" t="s">
        <v>1201</v>
      </c>
      <c r="DD54" s="2" t="s">
        <v>1202</v>
      </c>
      <c r="DE54" s="2" t="s">
        <v>1203</v>
      </c>
      <c r="DF54" s="2" t="s">
        <v>1204</v>
      </c>
      <c r="DG54" s="2" t="s">
        <v>1205</v>
      </c>
      <c r="DH54" s="2" t="s">
        <v>1206</v>
      </c>
    </row>
    <row r="56" spans="104:112">
      <c r="CZ56" s="2" t="s">
        <v>952</v>
      </c>
    </row>
    <row r="57" spans="104:112">
      <c r="DA57" s="2" t="s">
        <v>523</v>
      </c>
      <c r="DB57" s="2" t="s">
        <v>524</v>
      </c>
      <c r="DC57" s="2" t="s">
        <v>525</v>
      </c>
      <c r="DD57" s="2" t="s">
        <v>526</v>
      </c>
      <c r="DE57" s="2" t="s">
        <v>527</v>
      </c>
      <c r="DF57" s="2" t="s">
        <v>528</v>
      </c>
      <c r="DG57" s="2" t="s">
        <v>529</v>
      </c>
      <c r="DH57" s="2" t="s">
        <v>530</v>
      </c>
    </row>
    <row r="58" spans="104:112">
      <c r="CZ58" s="2">
        <v>1</v>
      </c>
    </row>
    <row r="59" spans="104:112">
      <c r="CZ59" s="2">
        <v>2</v>
      </c>
    </row>
    <row r="61" spans="104:112">
      <c r="CZ61" s="13" t="s">
        <v>520</v>
      </c>
      <c r="DA61" s="13"/>
      <c r="DB61" s="13" t="s">
        <v>47</v>
      </c>
      <c r="DC61" s="13"/>
      <c r="DD61" s="13"/>
      <c r="DE61" s="13"/>
      <c r="DF61" s="13"/>
      <c r="DG61" s="13"/>
      <c r="DH61" s="13"/>
    </row>
    <row r="62" spans="104:112">
      <c r="CZ62" s="13"/>
      <c r="DA62" s="13" t="s">
        <v>523</v>
      </c>
      <c r="DB62" s="13" t="s">
        <v>524</v>
      </c>
      <c r="DC62" s="13" t="s">
        <v>525</v>
      </c>
      <c r="DD62" s="13" t="s">
        <v>526</v>
      </c>
      <c r="DE62" s="13" t="s">
        <v>527</v>
      </c>
      <c r="DF62" s="13" t="s">
        <v>528</v>
      </c>
      <c r="DG62" s="13" t="s">
        <v>529</v>
      </c>
      <c r="DH62" s="13" t="s">
        <v>530</v>
      </c>
    </row>
    <row r="63" spans="104:112">
      <c r="CZ63" s="13">
        <v>1</v>
      </c>
      <c r="DA63" s="13" t="s">
        <v>1207</v>
      </c>
      <c r="DB63" s="13" t="s">
        <v>1208</v>
      </c>
      <c r="DC63" s="13" t="s">
        <v>1209</v>
      </c>
      <c r="DD63" s="13" t="s">
        <v>1210</v>
      </c>
      <c r="DE63" s="13" t="s">
        <v>1211</v>
      </c>
      <c r="DF63" s="13" t="s">
        <v>1212</v>
      </c>
      <c r="DG63" s="13" t="s">
        <v>1213</v>
      </c>
      <c r="DH63" s="13" t="s">
        <v>1214</v>
      </c>
    </row>
    <row r="64" spans="104:112">
      <c r="CZ64" s="13">
        <v>2</v>
      </c>
      <c r="DA64" s="13" t="s">
        <v>1215</v>
      </c>
      <c r="DB64" s="13" t="s">
        <v>1216</v>
      </c>
      <c r="DC64" s="13" t="s">
        <v>1217</v>
      </c>
      <c r="DD64" s="13" t="s">
        <v>1210</v>
      </c>
      <c r="DE64" s="13" t="s">
        <v>1218</v>
      </c>
      <c r="DF64" s="13" t="s">
        <v>1219</v>
      </c>
      <c r="DG64" s="13" t="s">
        <v>1220</v>
      </c>
      <c r="DH64" s="13" t="s">
        <v>1221</v>
      </c>
    </row>
    <row r="65" spans="104:112">
      <c r="CZ65" s="13"/>
      <c r="DA65" s="13"/>
      <c r="DB65" s="13"/>
      <c r="DC65" s="13"/>
      <c r="DD65" s="13"/>
      <c r="DE65" s="13"/>
      <c r="DF65" s="13"/>
      <c r="DG65" s="13"/>
      <c r="DH65" s="13"/>
    </row>
    <row r="66" spans="104:112">
      <c r="CZ66" s="13" t="s">
        <v>708</v>
      </c>
      <c r="DA66" s="13"/>
      <c r="DB66" s="13"/>
      <c r="DC66" s="13"/>
      <c r="DD66" s="13"/>
      <c r="DE66" s="13"/>
      <c r="DF66" s="13"/>
      <c r="DG66" s="13"/>
      <c r="DH66" s="13"/>
    </row>
    <row r="67" spans="104:112">
      <c r="CZ67" s="13"/>
      <c r="DA67" s="13" t="s">
        <v>523</v>
      </c>
      <c r="DB67" s="13" t="s">
        <v>524</v>
      </c>
      <c r="DC67" s="13" t="s">
        <v>525</v>
      </c>
      <c r="DD67" s="13" t="s">
        <v>526</v>
      </c>
      <c r="DE67" s="13" t="s">
        <v>527</v>
      </c>
      <c r="DF67" s="13" t="s">
        <v>528</v>
      </c>
      <c r="DG67" s="13" t="s">
        <v>529</v>
      </c>
      <c r="DH67" s="13" t="s">
        <v>530</v>
      </c>
    </row>
    <row r="68" spans="104:112">
      <c r="CZ68" s="13">
        <v>1</v>
      </c>
      <c r="DA68" s="13" t="s">
        <v>1222</v>
      </c>
      <c r="DB68" s="13" t="s">
        <v>1223</v>
      </c>
      <c r="DC68" s="13" t="s">
        <v>1224</v>
      </c>
      <c r="DD68" s="13" t="s">
        <v>1225</v>
      </c>
      <c r="DE68" s="13" t="s">
        <v>1226</v>
      </c>
      <c r="DF68" s="13" t="s">
        <v>1227</v>
      </c>
      <c r="DG68" s="13" t="s">
        <v>1228</v>
      </c>
      <c r="DH68" s="13" t="s">
        <v>1229</v>
      </c>
    </row>
    <row r="69" spans="104:112">
      <c r="CZ69" s="13">
        <v>2</v>
      </c>
      <c r="DA69" s="13" t="s">
        <v>1230</v>
      </c>
      <c r="DB69" s="13" t="s">
        <v>1231</v>
      </c>
      <c r="DC69" s="13" t="s">
        <v>1232</v>
      </c>
      <c r="DD69" s="13" t="s">
        <v>1233</v>
      </c>
      <c r="DE69" s="13" t="s">
        <v>1234</v>
      </c>
      <c r="DF69" s="13" t="s">
        <v>1235</v>
      </c>
      <c r="DG69" s="13" t="s">
        <v>1236</v>
      </c>
      <c r="DH69" s="13" t="s">
        <v>1237</v>
      </c>
    </row>
    <row r="70" spans="104:112">
      <c r="CZ70" s="13"/>
      <c r="DA70" s="13"/>
      <c r="DB70" s="13"/>
      <c r="DC70" s="13"/>
      <c r="DD70" s="13"/>
      <c r="DE70" s="13"/>
      <c r="DF70" s="13"/>
      <c r="DG70" s="13"/>
      <c r="DH70" s="13"/>
    </row>
    <row r="71" spans="104:112">
      <c r="CZ71" s="13" t="s">
        <v>770</v>
      </c>
      <c r="DA71" s="13"/>
      <c r="DB71" s="13"/>
      <c r="DC71" s="13"/>
      <c r="DD71" s="13"/>
      <c r="DE71" s="13"/>
      <c r="DF71" s="13"/>
      <c r="DG71" s="13"/>
      <c r="DH71" s="13"/>
    </row>
    <row r="72" spans="104:112">
      <c r="CZ72" s="13"/>
      <c r="DA72" s="13" t="s">
        <v>523</v>
      </c>
      <c r="DB72" s="13" t="s">
        <v>524</v>
      </c>
      <c r="DC72" s="13" t="s">
        <v>525</v>
      </c>
      <c r="DD72" s="13" t="s">
        <v>526</v>
      </c>
      <c r="DE72" s="13" t="s">
        <v>527</v>
      </c>
      <c r="DF72" s="13" t="s">
        <v>528</v>
      </c>
      <c r="DG72" s="13" t="s">
        <v>529</v>
      </c>
      <c r="DH72" s="13" t="s">
        <v>530</v>
      </c>
    </row>
    <row r="73" spans="104:112">
      <c r="CZ73" s="13">
        <v>1</v>
      </c>
      <c r="DA73" s="13"/>
      <c r="DB73" s="13"/>
      <c r="DC73" s="13"/>
      <c r="DD73" s="13"/>
      <c r="DE73" s="13"/>
      <c r="DF73" s="13"/>
      <c r="DG73" s="13"/>
      <c r="DH73" s="13"/>
    </row>
    <row r="74" spans="104:112">
      <c r="CZ74" s="13">
        <v>2</v>
      </c>
      <c r="DA74" s="13"/>
      <c r="DB74" s="13"/>
      <c r="DC74" s="13"/>
      <c r="DD74" s="13"/>
      <c r="DE74" s="13"/>
      <c r="DF74" s="13"/>
      <c r="DG74" s="13"/>
      <c r="DH74" s="13"/>
    </row>
    <row r="75" spans="104:112">
      <c r="CZ75" s="13"/>
      <c r="DA75" s="13"/>
      <c r="DB75" s="13"/>
      <c r="DC75" s="13"/>
      <c r="DD75" s="13"/>
      <c r="DE75" s="13"/>
      <c r="DF75" s="13"/>
      <c r="DG75" s="13"/>
      <c r="DH75" s="13"/>
    </row>
    <row r="76" spans="104:112">
      <c r="CZ76" s="13" t="s">
        <v>777</v>
      </c>
      <c r="DA76" s="13"/>
      <c r="DB76" s="13" t="s">
        <v>47</v>
      </c>
      <c r="DC76" s="13"/>
      <c r="DD76" s="13"/>
      <c r="DE76" s="13"/>
      <c r="DF76" s="13"/>
      <c r="DG76" s="13"/>
      <c r="DH76" s="13"/>
    </row>
    <row r="77" spans="104:112">
      <c r="CZ77" s="13"/>
      <c r="DA77" s="13" t="s">
        <v>523</v>
      </c>
      <c r="DB77" s="13" t="s">
        <v>524</v>
      </c>
      <c r="DC77" s="13" t="s">
        <v>525</v>
      </c>
      <c r="DD77" s="13" t="s">
        <v>526</v>
      </c>
      <c r="DE77" s="13" t="s">
        <v>527</v>
      </c>
      <c r="DF77" s="13" t="s">
        <v>528</v>
      </c>
      <c r="DG77" s="13" t="s">
        <v>529</v>
      </c>
      <c r="DH77" s="13" t="s">
        <v>530</v>
      </c>
    </row>
    <row r="78" spans="104:112">
      <c r="CZ78" s="13">
        <v>1</v>
      </c>
      <c r="DA78" s="13" t="s">
        <v>1238</v>
      </c>
      <c r="DB78" s="13" t="s">
        <v>1239</v>
      </c>
      <c r="DC78" s="13" t="s">
        <v>1240</v>
      </c>
      <c r="DD78" s="13" t="s">
        <v>1241</v>
      </c>
      <c r="DE78" s="13" t="s">
        <v>1242</v>
      </c>
      <c r="DF78" s="13" t="s">
        <v>1243</v>
      </c>
      <c r="DG78" s="13" t="s">
        <v>1244</v>
      </c>
      <c r="DH78" s="13" t="s">
        <v>1245</v>
      </c>
    </row>
    <row r="79" spans="104:112">
      <c r="CZ79" s="13">
        <v>2</v>
      </c>
      <c r="DA79" s="13" t="s">
        <v>1246</v>
      </c>
      <c r="DB79" s="13" t="s">
        <v>1247</v>
      </c>
      <c r="DC79" s="13" t="s">
        <v>1248</v>
      </c>
      <c r="DD79" s="13" t="s">
        <v>1249</v>
      </c>
      <c r="DE79" s="13" t="s">
        <v>1250</v>
      </c>
      <c r="DF79" s="13" t="s">
        <v>1251</v>
      </c>
      <c r="DG79" s="13" t="s">
        <v>1252</v>
      </c>
      <c r="DH79" s="13" t="s">
        <v>1253</v>
      </c>
    </row>
    <row r="80" spans="104:112">
      <c r="CZ80" s="13"/>
      <c r="DA80" s="13"/>
      <c r="DB80" s="13"/>
      <c r="DC80" s="13"/>
      <c r="DD80" s="13"/>
      <c r="DE80" s="13"/>
      <c r="DF80" s="13"/>
      <c r="DG80" s="13"/>
      <c r="DH80" s="13"/>
    </row>
    <row r="81" spans="104:112">
      <c r="CZ81" s="13" t="s">
        <v>915</v>
      </c>
      <c r="DA81" s="13"/>
      <c r="DB81" s="13"/>
      <c r="DC81" s="13"/>
      <c r="DD81" s="13"/>
      <c r="DE81" s="13"/>
      <c r="DF81" s="13"/>
      <c r="DG81" s="13"/>
      <c r="DH81" s="13"/>
    </row>
    <row r="82" spans="104:112">
      <c r="CZ82" s="13"/>
      <c r="DA82" s="13" t="s">
        <v>523</v>
      </c>
      <c r="DB82" s="13" t="s">
        <v>524</v>
      </c>
      <c r="DC82" s="13" t="s">
        <v>525</v>
      </c>
      <c r="DD82" s="13" t="s">
        <v>526</v>
      </c>
      <c r="DE82" s="13" t="s">
        <v>527</v>
      </c>
      <c r="DF82" s="13" t="s">
        <v>528</v>
      </c>
      <c r="DG82" s="13" t="s">
        <v>529</v>
      </c>
      <c r="DH82" s="13" t="s">
        <v>530</v>
      </c>
    </row>
    <row r="83" spans="104:112">
      <c r="CZ83" s="13">
        <v>1</v>
      </c>
      <c r="DA83" s="13" t="s">
        <v>1254</v>
      </c>
      <c r="DB83" s="13" t="s">
        <v>1255</v>
      </c>
      <c r="DC83" s="13" t="s">
        <v>1256</v>
      </c>
      <c r="DD83" s="13" t="s">
        <v>1257</v>
      </c>
      <c r="DE83" s="13" t="s">
        <v>1258</v>
      </c>
      <c r="DF83" s="13" t="s">
        <v>1259</v>
      </c>
      <c r="DG83" s="13" t="s">
        <v>1260</v>
      </c>
      <c r="DH83" s="13" t="s">
        <v>1261</v>
      </c>
    </row>
    <row r="84" spans="104:112">
      <c r="CZ84" s="13">
        <v>2</v>
      </c>
      <c r="DA84" s="13" t="s">
        <v>1262</v>
      </c>
      <c r="DB84" s="13" t="s">
        <v>1263</v>
      </c>
      <c r="DC84" s="13" t="s">
        <v>1264</v>
      </c>
      <c r="DD84" s="13" t="s">
        <v>1265</v>
      </c>
      <c r="DE84" s="13" t="s">
        <v>1266</v>
      </c>
      <c r="DF84" s="13" t="s">
        <v>1267</v>
      </c>
      <c r="DG84" s="13" t="s">
        <v>1268</v>
      </c>
      <c r="DH84" s="13" t="s">
        <v>1269</v>
      </c>
    </row>
    <row r="85" spans="104:112">
      <c r="CZ85" s="13"/>
      <c r="DA85" s="13"/>
      <c r="DB85" s="13"/>
      <c r="DC85" s="13"/>
      <c r="DD85" s="13"/>
      <c r="DE85" s="13"/>
      <c r="DF85" s="13"/>
      <c r="DG85" s="13"/>
      <c r="DH85" s="13"/>
    </row>
    <row r="86" spans="104:112">
      <c r="CZ86" s="13" t="s">
        <v>952</v>
      </c>
      <c r="DA86" s="13"/>
      <c r="DB86" s="13"/>
      <c r="DC86" s="13"/>
      <c r="DD86" s="13"/>
      <c r="DE86" s="13"/>
      <c r="DF86" s="13"/>
      <c r="DG86" s="13"/>
      <c r="DH86" s="13"/>
    </row>
    <row r="87" spans="104:112">
      <c r="CZ87" s="13"/>
      <c r="DA87" s="13" t="s">
        <v>523</v>
      </c>
      <c r="DB87" s="13" t="s">
        <v>524</v>
      </c>
      <c r="DC87" s="13" t="s">
        <v>525</v>
      </c>
      <c r="DD87" s="13" t="s">
        <v>526</v>
      </c>
      <c r="DE87" s="13" t="s">
        <v>527</v>
      </c>
      <c r="DF87" s="13" t="s">
        <v>528</v>
      </c>
      <c r="DG87" s="13" t="s">
        <v>529</v>
      </c>
      <c r="DH87" s="13" t="s">
        <v>530</v>
      </c>
    </row>
    <row r="88" spans="104:112">
      <c r="CZ88" s="13">
        <v>1</v>
      </c>
      <c r="DA88" s="13"/>
      <c r="DB88" s="13"/>
      <c r="DC88" s="13"/>
      <c r="DD88" s="13"/>
      <c r="DE88" s="13"/>
      <c r="DF88" s="13"/>
      <c r="DG88" s="13"/>
      <c r="DH88" s="13"/>
    </row>
    <row r="89" spans="104:112">
      <c r="CZ89" s="13">
        <v>2</v>
      </c>
      <c r="DA89" s="13"/>
      <c r="DB89" s="13"/>
      <c r="DC89" s="13"/>
      <c r="DD89" s="13"/>
      <c r="DE89" s="13"/>
      <c r="DF89" s="13"/>
      <c r="DG89" s="13"/>
      <c r="DH89" s="13"/>
    </row>
  </sheetData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Menu</vt:lpstr>
      <vt:lpstr>DKN</vt:lpstr>
      <vt:lpstr>Format Rapor</vt:lpstr>
      <vt:lpstr>SISWA</vt:lpstr>
      <vt:lpstr>olah data</vt:lpstr>
      <vt:lpstr>'Format Rapor'!Print_Area</vt:lpstr>
      <vt:lpstr>UAS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LAMPARD</dc:creator>
  <cp:lastModifiedBy>siswa</cp:lastModifiedBy>
  <cp:lastPrinted>2019-10-25T04:10:03Z</cp:lastPrinted>
  <dcterms:created xsi:type="dcterms:W3CDTF">2019-10-25T07:30:18Z</dcterms:created>
  <dcterms:modified xsi:type="dcterms:W3CDTF">2019-10-25T04:39:38Z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1033-9.1.0.4088</vt:lpwstr>
  </property>
</Properties>
</file>